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Spring_20\Yeti\"/>
    </mc:Choice>
  </mc:AlternateContent>
  <xr:revisionPtr revIDLastSave="0" documentId="13_ncr:1_{73E1CF03-0CB5-4E7F-92E5-B812EF1CC3E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YETI_DCF" sheetId="1" r:id="rId1"/>
    <sheet name="Option_Value" sheetId="18" r:id="rId2"/>
  </sheets>
  <externalReferences>
    <externalReference r:id="rId3"/>
    <externalReference r:id="rId4"/>
    <externalReference r:id="rId5"/>
  </externalReferences>
  <definedNames>
    <definedName name="_xlnm._FilterDatabase" localSheetId="0" hidden="1">YETI_DCF!#REF!</definedName>
    <definedName name="AXL_Debt">[1]AXL_BS!$B$65</definedName>
    <definedName name="BEA_Debt">#REF!</definedName>
    <definedName name="BWA_Debt">[1]BWA_BS!$B$111</definedName>
    <definedName name="CIQWBGuid" hidden="1">"d0998759-8ba7-4210-8fa6-7a4a90d99731"</definedName>
    <definedName name="DAN_Debt">[1]DAN_BS!$B$94</definedName>
    <definedName name="GNTX_NCI">[1]GNTX_LTM!$E$13</definedName>
    <definedName name="GNTX_Net_Debt">[1]GNTX_LTM!$E$11</definedName>
    <definedName name="GNTX_PS">[1]GNTX_LTM!$E$12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43011.9007060185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rispy_Cash_LQ">[3]KKD_BS_LQ!$B$3</definedName>
    <definedName name="Krispy_EBITDA_LTM">[3]KKD_LTM!$E$6</definedName>
    <definedName name="LEA_Debt">[1]LEA_BS!$B$58</definedName>
    <definedName name="THRM_Debt">[1]THRM_BS!$B$78</definedName>
    <definedName name="VC_Debt">[1]VC_BS!$B$109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6" i="1" l="1"/>
  <c r="B135" i="1"/>
  <c r="G20" i="18"/>
  <c r="D20" i="18"/>
  <c r="G19" i="18"/>
  <c r="G18" i="18"/>
  <c r="G21" i="18" s="1"/>
  <c r="D17" i="18"/>
  <c r="D19" i="18" s="1"/>
  <c r="G16" i="18"/>
  <c r="G17" i="18"/>
  <c r="B134" i="1" l="1"/>
  <c r="B6" i="1"/>
  <c r="G12" i="1" l="1"/>
  <c r="H12" i="1" s="1"/>
  <c r="F63" i="1"/>
  <c r="G63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F78" i="1" l="1"/>
  <c r="G78" i="1" s="1"/>
  <c r="H78" i="1" s="1"/>
  <c r="I78" i="1" s="1"/>
  <c r="J78" i="1" s="1"/>
  <c r="K78" i="1" s="1"/>
  <c r="L78" i="1" s="1"/>
  <c r="M78" i="1" s="1"/>
  <c r="N78" i="1" s="1"/>
  <c r="O78" i="1" s="1"/>
  <c r="I12" i="1"/>
  <c r="H63" i="1"/>
  <c r="I63" i="1" l="1"/>
  <c r="J12" i="1"/>
  <c r="J63" i="1" l="1"/>
  <c r="K12" i="1"/>
  <c r="L12" i="1" s="1"/>
  <c r="M12" i="1" s="1"/>
  <c r="N12" i="1" s="1"/>
  <c r="O12" i="1" s="1"/>
  <c r="K63" i="1" l="1"/>
  <c r="L63" i="1" s="1"/>
  <c r="M63" i="1" s="1"/>
  <c r="N63" i="1" s="1"/>
  <c r="O63" i="1" s="1"/>
  <c r="D16" i="18" l="1"/>
  <c r="D18" i="18"/>
  <c r="C23" i="18"/>
  <c r="C24" i="18"/>
  <c r="C26" i="18"/>
  <c r="C27" i="18"/>
  <c r="D29" i="18"/>
  <c r="E30" i="18"/>
</calcChain>
</file>

<file path=xl/sharedStrings.xml><?xml version="1.0" encoding="utf-8"?>
<sst xmlns="http://schemas.openxmlformats.org/spreadsheetml/2006/main" count="178" uniqueCount="139">
  <si>
    <t>SG&amp;A expenses (as % of revenues)</t>
  </si>
  <si>
    <t>Engineering, R&amp;D expenses (as % of revenues)</t>
  </si>
  <si>
    <t>COGS (as % of revenues)</t>
  </si>
  <si>
    <t>Sales Growth</t>
  </si>
  <si>
    <t>Step</t>
  </si>
  <si>
    <t>Terminal growth rate</t>
  </si>
  <si>
    <t>Terminal Value - Perpetuity Growth</t>
  </si>
  <si>
    <t>Non-cash NWC as a % of Sale</t>
  </si>
  <si>
    <t>Projected</t>
  </si>
  <si>
    <t>Historical</t>
  </si>
  <si>
    <t>Change in NWC</t>
  </si>
  <si>
    <t>Non-cash Net Working Capital</t>
  </si>
  <si>
    <t>Total non-debt current liabilities</t>
  </si>
  <si>
    <t>Current portion of long-term debt</t>
  </si>
  <si>
    <t>Total current liabilities</t>
  </si>
  <si>
    <t>Total non-cash current assets</t>
  </si>
  <si>
    <t>Short-term investments</t>
  </si>
  <si>
    <t>Cash &amp; cash equivalents</t>
  </si>
  <si>
    <t>Total current assets</t>
  </si>
  <si>
    <t>WORKING CAPITAL SCHEDULE</t>
  </si>
  <si>
    <t>Implied Equity Value per Share</t>
  </si>
  <si>
    <t>Diluted Shares Outstanding</t>
  </si>
  <si>
    <t>Implied Equity Value</t>
  </si>
  <si>
    <t>Net debt + Preferred stock + NCI</t>
  </si>
  <si>
    <t>Total Enterprise Value</t>
  </si>
  <si>
    <t>PV of Unlevered Free Cash Flows</t>
  </si>
  <si>
    <t>PV of Terminal Value</t>
  </si>
  <si>
    <t>WACC - current</t>
  </si>
  <si>
    <t>Terminal value</t>
  </si>
  <si>
    <t>Terminal year EBITDA multiple</t>
  </si>
  <si>
    <t>Terminal year EBITDA</t>
  </si>
  <si>
    <t>Unlevered FCF in terminal year</t>
  </si>
  <si>
    <t>WACC - for terminal value</t>
  </si>
  <si>
    <t>Terminal Value - Exit Multiple</t>
  </si>
  <si>
    <t>TERMINAL VALUE AND EQUITY VALUE PER SHARE</t>
  </si>
  <si>
    <t>Gross margin</t>
  </si>
  <si>
    <t>Depreciation and amortization (as % of capex)</t>
  </si>
  <si>
    <t>Capex (as % of revenues)</t>
  </si>
  <si>
    <t>Assumptions</t>
  </si>
  <si>
    <t>Unlevered free cash flows</t>
  </si>
  <si>
    <t>Change in Net Working Capital</t>
  </si>
  <si>
    <t>Capex</t>
  </si>
  <si>
    <t>Depreciation and amortization</t>
  </si>
  <si>
    <t>Tax-effected EBIT</t>
  </si>
  <si>
    <t>Taxes</t>
  </si>
  <si>
    <t>EBIT</t>
  </si>
  <si>
    <t>Selling, general &amp; administrative expenses</t>
  </si>
  <si>
    <t>Engineering, research &amp; development expenses</t>
  </si>
  <si>
    <t>Gross Profit</t>
  </si>
  <si>
    <t>Cost of goods sold</t>
  </si>
  <si>
    <t>Net sales</t>
  </si>
  <si>
    <t>FORECASTING CASH FLOWS</t>
  </si>
  <si>
    <t>DILUTED SHARES</t>
  </si>
  <si>
    <t>Basic share count</t>
  </si>
  <si>
    <t>Exercise price</t>
  </si>
  <si>
    <t>Current share price</t>
  </si>
  <si>
    <t>Total proceeds</t>
  </si>
  <si>
    <t>Total shares repurchased</t>
  </si>
  <si>
    <t>Diluted shares outstanding</t>
  </si>
  <si>
    <t>WACC</t>
  </si>
  <si>
    <t>Current</t>
  </si>
  <si>
    <t>Percent of Capital</t>
  </si>
  <si>
    <t>Total debt</t>
  </si>
  <si>
    <t>Share price</t>
  </si>
  <si>
    <t>Market value of equity</t>
  </si>
  <si>
    <t>Weight of debt</t>
  </si>
  <si>
    <t>Weight of equity</t>
  </si>
  <si>
    <t>Cost of debt</t>
  </si>
  <si>
    <t>Pre-tax cost of debt</t>
  </si>
  <si>
    <t>Marginal tax rate</t>
  </si>
  <si>
    <t>Cost of equity</t>
  </si>
  <si>
    <t>Risk-free rate</t>
  </si>
  <si>
    <t>Market risk premium (Rm - Rf)</t>
  </si>
  <si>
    <t>Beta</t>
  </si>
  <si>
    <t>Weighted average cost of capital</t>
  </si>
  <si>
    <t>BOTTOM UP BETA</t>
  </si>
  <si>
    <t>MV</t>
  </si>
  <si>
    <t>Book Value</t>
  </si>
  <si>
    <t>Debt/</t>
  </si>
  <si>
    <t>Reg</t>
  </si>
  <si>
    <t>Unlevered</t>
  </si>
  <si>
    <t xml:space="preserve">Marginal </t>
  </si>
  <si>
    <t>Company</t>
  </si>
  <si>
    <t>Equity</t>
  </si>
  <si>
    <t>Debt</t>
  </si>
  <si>
    <t>Tax Rate</t>
  </si>
  <si>
    <t>Average unlevered beta</t>
  </si>
  <si>
    <t>x</t>
  </si>
  <si>
    <t>Average unlevered beta (Full industry)</t>
  </si>
  <si>
    <t>Shares outstanding</t>
  </si>
  <si>
    <t>Option Drag</t>
  </si>
  <si>
    <t>Implied Equity Value (Using TV)</t>
  </si>
  <si>
    <t>Basic Shares</t>
  </si>
  <si>
    <t>Value of Options</t>
  </si>
  <si>
    <t>Treasury Outstanding Options</t>
  </si>
  <si>
    <t>Treasury Method- All Outstanding Options</t>
  </si>
  <si>
    <t>Oustanding options</t>
  </si>
  <si>
    <t>Total Proceeds</t>
  </si>
  <si>
    <t>SENSITIVITY ANALYSIS</t>
  </si>
  <si>
    <t>Ticker</t>
  </si>
  <si>
    <t>Company Name</t>
  </si>
  <si>
    <t>Yeti Holdings Inc</t>
  </si>
  <si>
    <t xml:space="preserve">Valuation Date </t>
  </si>
  <si>
    <t>YETI</t>
  </si>
  <si>
    <t>Valuing Options or Warrants</t>
  </si>
  <si>
    <t>Enter the current stock price =</t>
  </si>
  <si>
    <t>Enter the strike price on the option =</t>
  </si>
  <si>
    <t>Enter the expiration of the option =</t>
  </si>
  <si>
    <t>Enter the standard deviation in stock prices =</t>
  </si>
  <si>
    <t>(volatility)</t>
  </si>
  <si>
    <t>Enter the annualized dividend yield on stock =</t>
  </si>
  <si>
    <t>Enter the treasury bond rate =</t>
  </si>
  <si>
    <t>Enter the number of options outstanding =</t>
  </si>
  <si>
    <t>Enter the number of shares outstanding =</t>
  </si>
  <si>
    <t>Circuit Breaker</t>
  </si>
  <si>
    <t>OFF</t>
  </si>
  <si>
    <t>Do not input any numbers below this line</t>
  </si>
  <si>
    <t>VALUING WARRANTS WHEN THERE IS DILUTION</t>
  </si>
  <si>
    <t>Stock Price=</t>
  </si>
  <si>
    <t># Warrants issued=</t>
  </si>
  <si>
    <t>Strike Price=</t>
  </si>
  <si>
    <t># Shares outstanding=</t>
  </si>
  <si>
    <t>Adjusted S =</t>
  </si>
  <si>
    <t>T.Bond rate=</t>
  </si>
  <si>
    <t>Adjusted K =</t>
  </si>
  <si>
    <t>Variance=</t>
  </si>
  <si>
    <t>Expiration (in years) =</t>
  </si>
  <si>
    <t>Annualized dividend yield=</t>
  </si>
  <si>
    <t>Div. Adj. interest rate=</t>
  </si>
  <si>
    <t xml:space="preserve">d1 = </t>
  </si>
  <si>
    <t>N (d1) =</t>
  </si>
  <si>
    <t xml:space="preserve">d2 = </t>
  </si>
  <si>
    <t>N (d2) =</t>
  </si>
  <si>
    <t xml:space="preserve">Value per option = </t>
  </si>
  <si>
    <t>Value of all options outstanding =</t>
  </si>
  <si>
    <t>Fiscal year ends in December USD in thousands except per share data.</t>
  </si>
  <si>
    <t>Treasury with a Twist- All Outstanding Options</t>
  </si>
  <si>
    <t>Outstanding options</t>
  </si>
  <si>
    <t>In-the-money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</si>
</sst>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%_);\(0.0%\)"/>
    <numFmt numFmtId="166" formatCode="#,##0.0_);\(#,##0.0\)"/>
    <numFmt numFmtId="167" formatCode="0.0\x"/>
    <numFmt numFmtId="168" formatCode="0&quot;A&quot;"/>
    <numFmt numFmtId="169" formatCode="0&quot;E&quot;"/>
    <numFmt numFmtId="170" formatCode="[$-409]d\-mmm\-yy;@"/>
    <numFmt numFmtId="171" formatCode="0.0%"/>
    <numFmt numFmtId="173" formatCode="#,##0.000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11"/>
      <color theme="4"/>
      <name val="Times New Roman"/>
      <family val="1"/>
    </font>
    <font>
      <b/>
      <sz val="14"/>
      <name val="Times"/>
      <family val="1"/>
    </font>
    <font>
      <b/>
      <sz val="14"/>
      <name val="Geneva"/>
      <family val="2"/>
    </font>
    <font>
      <sz val="10"/>
      <name val="Times"/>
      <family val="1"/>
    </font>
    <font>
      <sz val="10"/>
      <color theme="4"/>
      <name val="Times"/>
      <family val="1"/>
    </font>
    <font>
      <b/>
      <i/>
      <sz val="10"/>
      <name val="Times"/>
      <family val="1"/>
    </font>
    <font>
      <i/>
      <sz val="10"/>
      <name val="Times"/>
      <family val="1"/>
    </font>
    <font>
      <i/>
      <sz val="10"/>
      <name val="Geneva"/>
      <family val="2"/>
    </font>
    <font>
      <b/>
      <sz val="1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 applyFill="0"/>
    <xf numFmtId="0" fontId="4" fillId="0" borderId="0"/>
    <xf numFmtId="0" fontId="3" fillId="0" borderId="0"/>
    <xf numFmtId="0" fontId="14" fillId="0" borderId="0" applyFill="0"/>
    <xf numFmtId="0" fontId="2" fillId="0" borderId="0"/>
    <xf numFmtId="0" fontId="2" fillId="0" borderId="0"/>
    <xf numFmtId="0" fontId="1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1" applyFont="1"/>
    <xf numFmtId="166" fontId="5" fillId="0" borderId="0" xfId="1" applyNumberFormat="1" applyFont="1"/>
    <xf numFmtId="0" fontId="8" fillId="0" borderId="0" xfId="1" applyFont="1"/>
    <xf numFmtId="0" fontId="11" fillId="2" borderId="0" xfId="1" applyFont="1" applyFill="1" applyAlignment="1">
      <alignment horizontal="centerContinuous"/>
    </xf>
    <xf numFmtId="0" fontId="12" fillId="2" borderId="0" xfId="1" applyFont="1" applyFill="1" applyAlignment="1">
      <alignment horizontal="centerContinuous"/>
    </xf>
    <xf numFmtId="165" fontId="5" fillId="0" borderId="0" xfId="1" applyNumberFormat="1" applyFont="1"/>
    <xf numFmtId="165" fontId="9" fillId="0" borderId="0" xfId="1" applyNumberFormat="1" applyFont="1"/>
    <xf numFmtId="0" fontId="5" fillId="0" borderId="2" xfId="1" applyFont="1" applyBorder="1"/>
    <xf numFmtId="0" fontId="5" fillId="0" borderId="4" xfId="1" applyFont="1" applyBorder="1"/>
    <xf numFmtId="0" fontId="5" fillId="0" borderId="0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8" fillId="0" borderId="9" xfId="1" applyFont="1" applyBorder="1"/>
    <xf numFmtId="165" fontId="5" fillId="0" borderId="5" xfId="1" applyNumberFormat="1" applyFont="1" applyBorder="1"/>
    <xf numFmtId="0" fontId="8" fillId="0" borderId="0" xfId="1" applyFont="1" applyAlignment="1">
      <alignment horizontal="center"/>
    </xf>
    <xf numFmtId="0" fontId="8" fillId="0" borderId="7" xfId="1" applyFont="1" applyBorder="1" applyAlignment="1">
      <alignment horizontal="center"/>
    </xf>
    <xf numFmtId="168" fontId="6" fillId="0" borderId="0" xfId="1" applyNumberFormat="1" applyFont="1" applyAlignment="1">
      <alignment horizontal="center"/>
    </xf>
    <xf numFmtId="0" fontId="8" fillId="0" borderId="10" xfId="1" applyFont="1" applyBorder="1" applyAlignment="1">
      <alignment horizontal="centerContinuous"/>
    </xf>
    <xf numFmtId="0" fontId="8" fillId="0" borderId="1" xfId="1" applyFont="1" applyBorder="1" applyAlignment="1">
      <alignment horizontal="centerContinuous"/>
    </xf>
    <xf numFmtId="0" fontId="8" fillId="0" borderId="11" xfId="1" applyFont="1" applyBorder="1" applyAlignment="1">
      <alignment horizontal="centerContinuous"/>
    </xf>
    <xf numFmtId="164" fontId="5" fillId="0" borderId="0" xfId="1" applyNumberFormat="1" applyFont="1"/>
    <xf numFmtId="0" fontId="8" fillId="0" borderId="0" xfId="1" applyFont="1" applyBorder="1"/>
    <xf numFmtId="5" fontId="5" fillId="0" borderId="0" xfId="1" applyNumberFormat="1" applyFont="1"/>
    <xf numFmtId="9" fontId="5" fillId="0" borderId="0" xfId="1" applyNumberFormat="1" applyFont="1"/>
    <xf numFmtId="0" fontId="6" fillId="0" borderId="0" xfId="1" applyFont="1" applyAlignment="1">
      <alignment horizontal="center"/>
    </xf>
    <xf numFmtId="166" fontId="10" fillId="0" borderId="0" xfId="1" applyNumberFormat="1" applyFont="1"/>
    <xf numFmtId="0" fontId="5" fillId="0" borderId="0" xfId="1" applyFont="1" applyFill="1" applyBorder="1"/>
    <xf numFmtId="9" fontId="9" fillId="0" borderId="0" xfId="1" applyNumberFormat="1" applyFont="1" applyBorder="1"/>
    <xf numFmtId="0" fontId="8" fillId="0" borderId="8" xfId="1" applyFont="1" applyBorder="1"/>
    <xf numFmtId="169" fontId="8" fillId="0" borderId="8" xfId="1" applyNumberFormat="1" applyFont="1" applyBorder="1" applyAlignment="1">
      <alignment horizontal="center"/>
    </xf>
    <xf numFmtId="168" fontId="8" fillId="0" borderId="7" xfId="1" applyNumberFormat="1" applyFont="1" applyBorder="1" applyAlignment="1">
      <alignment horizontal="center"/>
    </xf>
    <xf numFmtId="168" fontId="8" fillId="0" borderId="8" xfId="1" applyNumberFormat="1" applyFont="1" applyBorder="1" applyAlignment="1">
      <alignment horizontal="center"/>
    </xf>
    <xf numFmtId="168" fontId="7" fillId="0" borderId="8" xfId="1" applyNumberFormat="1" applyFont="1" applyBorder="1" applyAlignment="1">
      <alignment horizontal="center"/>
    </xf>
    <xf numFmtId="0" fontId="13" fillId="0" borderId="0" xfId="1" applyFont="1"/>
    <xf numFmtId="0" fontId="0" fillId="0" borderId="0" xfId="0" applyFill="1"/>
    <xf numFmtId="0" fontId="12" fillId="2" borderId="0" xfId="2" applyFont="1" applyFill="1" applyAlignment="1">
      <alignment horizontal="centerContinuous"/>
    </xf>
    <xf numFmtId="0" fontId="11" fillId="2" borderId="0" xfId="2" applyFont="1" applyFill="1" applyAlignment="1">
      <alignment horizontal="centerContinuous"/>
    </xf>
    <xf numFmtId="0" fontId="5" fillId="0" borderId="0" xfId="2" applyFont="1" applyBorder="1"/>
    <xf numFmtId="0" fontId="5" fillId="0" borderId="8" xfId="2" applyFont="1" applyBorder="1"/>
    <xf numFmtId="0" fontId="8" fillId="0" borderId="9" xfId="2" applyFont="1" applyBorder="1"/>
    <xf numFmtId="0" fontId="5" fillId="0" borderId="7" xfId="2" applyFont="1" applyBorder="1"/>
    <xf numFmtId="0" fontId="5" fillId="0" borderId="6" xfId="2" applyFont="1" applyBorder="1"/>
    <xf numFmtId="0" fontId="5" fillId="0" borderId="4" xfId="2" applyFont="1" applyBorder="1"/>
    <xf numFmtId="0" fontId="5" fillId="0" borderId="2" xfId="2" applyFont="1" applyBorder="1"/>
    <xf numFmtId="164" fontId="5" fillId="0" borderId="3" xfId="2" applyNumberFormat="1" applyFont="1" applyBorder="1"/>
    <xf numFmtId="0" fontId="12" fillId="0" borderId="0" xfId="1" applyFont="1" applyFill="1" applyAlignment="1">
      <alignment horizontal="centerContinuous"/>
    </xf>
    <xf numFmtId="0" fontId="11" fillId="0" borderId="0" xfId="1" applyFont="1" applyFill="1" applyAlignment="1">
      <alignment horizontal="centerContinuous"/>
    </xf>
    <xf numFmtId="0" fontId="8" fillId="0" borderId="0" xfId="0" applyFont="1"/>
    <xf numFmtId="0" fontId="5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Border="1"/>
    <xf numFmtId="170" fontId="8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6" fontId="9" fillId="0" borderId="0" xfId="0" applyNumberFormat="1" applyFont="1"/>
    <xf numFmtId="171" fontId="5" fillId="0" borderId="0" xfId="0" applyNumberFormat="1" applyFont="1"/>
    <xf numFmtId="39" fontId="9" fillId="0" borderId="0" xfId="0" applyNumberFormat="1" applyFont="1" applyFill="1"/>
    <xf numFmtId="39" fontId="5" fillId="0" borderId="0" xfId="0" applyNumberFormat="1" applyFont="1"/>
    <xf numFmtId="171" fontId="9" fillId="0" borderId="0" xfId="0" applyNumberFormat="1" applyFont="1"/>
    <xf numFmtId="171" fontId="10" fillId="0" borderId="0" xfId="0" applyNumberFormat="1" applyFont="1"/>
    <xf numFmtId="39" fontId="8" fillId="0" borderId="0" xfId="0" applyNumberFormat="1" applyFont="1"/>
    <xf numFmtId="166" fontId="9" fillId="0" borderId="0" xfId="0" applyNumberFormat="1" applyFont="1" applyFill="1"/>
    <xf numFmtId="166" fontId="5" fillId="0" borderId="0" xfId="0" applyNumberFormat="1" applyFont="1"/>
    <xf numFmtId="2" fontId="5" fillId="0" borderId="0" xfId="0" applyNumberFormat="1" applyFont="1"/>
    <xf numFmtId="0" fontId="5" fillId="0" borderId="5" xfId="1" applyFont="1" applyBorder="1"/>
    <xf numFmtId="0" fontId="5" fillId="0" borderId="0" xfId="1" applyFont="1" applyAlignment="1">
      <alignment horizontal="right"/>
    </xf>
    <xf numFmtId="39" fontId="5" fillId="0" borderId="0" xfId="1" applyNumberFormat="1" applyFont="1"/>
    <xf numFmtId="167" fontId="9" fillId="0" borderId="0" xfId="1" applyNumberFormat="1" applyFont="1" applyBorder="1"/>
    <xf numFmtId="167" fontId="10" fillId="0" borderId="0" xfId="1" applyNumberFormat="1" applyFont="1" applyBorder="1"/>
    <xf numFmtId="0" fontId="5" fillId="0" borderId="0" xfId="1" applyFont="1" applyAlignment="1">
      <alignment horizontal="centerContinuous"/>
    </xf>
    <xf numFmtId="165" fontId="10" fillId="0" borderId="0" xfId="1" applyNumberFormat="1" applyFont="1" applyBorder="1"/>
    <xf numFmtId="165" fontId="15" fillId="0" borderId="0" xfId="1" applyNumberFormat="1" applyFont="1" applyBorder="1"/>
    <xf numFmtId="10" fontId="5" fillId="0" borderId="0" xfId="1" applyNumberFormat="1" applyFont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5" fillId="0" borderId="3" xfId="1" applyFont="1" applyBorder="1"/>
    <xf numFmtId="0" fontId="16" fillId="0" borderId="0" xfId="3" applyFont="1"/>
    <xf numFmtId="0" fontId="17" fillId="0" borderId="0" xfId="3" applyFont="1"/>
    <xf numFmtId="0" fontId="18" fillId="0" borderId="0" xfId="3" applyFont="1"/>
    <xf numFmtId="0" fontId="14" fillId="0" borderId="0" xfId="3"/>
    <xf numFmtId="8" fontId="18" fillId="0" borderId="13" xfId="3" applyNumberFormat="1" applyFont="1" applyFill="1" applyBorder="1"/>
    <xf numFmtId="44" fontId="19" fillId="0" borderId="13" xfId="7" applyFont="1" applyFill="1" applyBorder="1"/>
    <xf numFmtId="2" fontId="19" fillId="0" borderId="13" xfId="3" applyNumberFormat="1" applyFont="1" applyFill="1" applyBorder="1"/>
    <xf numFmtId="10" fontId="19" fillId="0" borderId="13" xfId="8" applyNumberFormat="1" applyFont="1" applyFill="1" applyBorder="1"/>
    <xf numFmtId="10" fontId="19" fillId="0" borderId="13" xfId="3" applyNumberFormat="1" applyFont="1" applyFill="1" applyBorder="1"/>
    <xf numFmtId="4" fontId="18" fillId="0" borderId="13" xfId="3" applyNumberFormat="1" applyFont="1" applyFill="1" applyBorder="1"/>
    <xf numFmtId="4" fontId="18" fillId="0" borderId="0" xfId="3" applyNumberFormat="1" applyFont="1" applyFill="1"/>
    <xf numFmtId="0" fontId="18" fillId="0" borderId="13" xfId="3" applyFont="1" applyBorder="1"/>
    <xf numFmtId="0" fontId="20" fillId="0" borderId="0" xfId="3" applyFont="1"/>
    <xf numFmtId="0" fontId="21" fillId="0" borderId="0" xfId="3" applyFont="1"/>
    <xf numFmtId="0" fontId="22" fillId="0" borderId="0" xfId="3" applyFont="1"/>
    <xf numFmtId="0" fontId="23" fillId="0" borderId="0" xfId="3" applyFont="1"/>
    <xf numFmtId="0" fontId="23" fillId="0" borderId="13" xfId="3" applyFont="1" applyBorder="1"/>
    <xf numFmtId="10" fontId="23" fillId="0" borderId="0" xfId="3" applyNumberFormat="1" applyFont="1"/>
    <xf numFmtId="3" fontId="18" fillId="0" borderId="13" xfId="3" applyNumberFormat="1" applyFont="1" applyBorder="1"/>
    <xf numFmtId="10" fontId="23" fillId="0" borderId="13" xfId="3" applyNumberFormat="1" applyFont="1" applyBorder="1"/>
    <xf numFmtId="173" fontId="23" fillId="0" borderId="13" xfId="9" applyNumberFormat="1" applyFont="1" applyBorder="1"/>
    <xf numFmtId="10" fontId="18" fillId="0" borderId="13" xfId="3" applyNumberFormat="1" applyFont="1" applyBorder="1"/>
    <xf numFmtId="44" fontId="18" fillId="0" borderId="14" xfId="7" applyFont="1" applyBorder="1"/>
    <xf numFmtId="44" fontId="18" fillId="0" borderId="0" xfId="7" applyFont="1"/>
    <xf numFmtId="8" fontId="18" fillId="0" borderId="14" xfId="3" applyNumberFormat="1" applyFont="1" applyBorder="1"/>
    <xf numFmtId="0" fontId="5" fillId="0" borderId="9" xfId="1" applyFont="1" applyBorder="1"/>
    <xf numFmtId="0" fontId="5" fillId="0" borderId="7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14" fontId="5" fillId="0" borderId="3" xfId="1" applyNumberFormat="1" applyFont="1" applyBorder="1" applyAlignment="1">
      <alignment horizontal="left"/>
    </xf>
  </cellXfs>
  <cellStyles count="10">
    <cellStyle name="Comma 2" xfId="9" xr:uid="{BEEF42EE-3822-430B-8CD4-E84E38613B44}"/>
    <cellStyle name="Currency 2" xfId="7" xr:uid="{5D2E19F6-1BF3-404B-A829-5437D5C5C2C5}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D4D91A9-FD9E-4720-91BC-94138A901B93}"/>
    <cellStyle name="Normal 5" xfId="5" xr:uid="{CA7F746B-C89E-42CC-8570-09C22B7420F1}"/>
    <cellStyle name="Normal 6" xfId="6" xr:uid="{DDD9159D-EFD4-42A1-BCFD-047FDADEC34F}"/>
    <cellStyle name="Percent 2" xfId="8" xr:uid="{AB810157-BB0D-40E3-8006-BD9576252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Teaching/FNCE%203477/Gentex%20case%20study/2018S/10.%20Gentex_ValuationChart_Solution_2018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Moore/Dropbox/LMU_teaching/FNCE_3415/Fall_19/Gentex_ffc_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ran13/Downloads/KKD_multi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TX_Chart"/>
      <sheetName val="GNTX_DCF"/>
      <sheetName val="GNTX_Comps"/>
      <sheetName val="VC_LTM"/>
      <sheetName val="VC_IS"/>
      <sheetName val="VC_CF"/>
      <sheetName val="VC_BS"/>
      <sheetName val="THRM_LTM"/>
      <sheetName val="THRM_IS"/>
      <sheetName val="THRM_CF"/>
      <sheetName val="THRM_BS"/>
      <sheetName val="BWA_LTM"/>
      <sheetName val="BWA_IS"/>
      <sheetName val="BWA_CF"/>
      <sheetName val="BWA_BS"/>
      <sheetName val="AXL_LTM"/>
      <sheetName val="AXL_IS"/>
      <sheetName val="AXL_CF"/>
      <sheetName val="AXL_BS"/>
      <sheetName val="DAN_LTM"/>
      <sheetName val="DAN_IS"/>
      <sheetName val="DAN_CF"/>
      <sheetName val="DAN_BS"/>
      <sheetName val="LEA_LTM"/>
      <sheetName val="LEA_IS"/>
      <sheetName val="LEA_CF"/>
      <sheetName val="LEA_BS"/>
      <sheetName val="GNTX_LTM"/>
      <sheetName val="Gentex_IS"/>
      <sheetName val="Gentex_CF"/>
      <sheetName val="Gentex_BS"/>
      <sheetName val="RegBeta"/>
      <sheetName val="Gentex_BS_Vertical"/>
      <sheetName val="Gentex_IS_Vertical"/>
      <sheetName val="Gentex_IS_Horizontal"/>
      <sheetName val="Gentex_Ratios"/>
    </sheetNames>
    <sheetDataSet>
      <sheetData sheetId="0">
        <row r="8">
          <cell r="F8" t="str">
            <v>Low</v>
          </cell>
        </row>
      </sheetData>
      <sheetData sheetId="1"/>
      <sheetData sheetId="2"/>
      <sheetData sheetId="3"/>
      <sheetData sheetId="4"/>
      <sheetData sheetId="5"/>
      <sheetData sheetId="6">
        <row r="109">
          <cell r="B109">
            <v>393</v>
          </cell>
        </row>
      </sheetData>
      <sheetData sheetId="7"/>
      <sheetData sheetId="8"/>
      <sheetData sheetId="9"/>
      <sheetData sheetId="10">
        <row r="78">
          <cell r="B78">
            <v>144.66900000000001</v>
          </cell>
        </row>
      </sheetData>
      <sheetData sheetId="11"/>
      <sheetData sheetId="12"/>
      <sheetData sheetId="13"/>
      <sheetData sheetId="14">
        <row r="111">
          <cell r="B111">
            <v>2188.2999999999997</v>
          </cell>
        </row>
      </sheetData>
      <sheetData sheetId="15"/>
      <sheetData sheetId="16"/>
      <sheetData sheetId="17"/>
      <sheetData sheetId="18">
        <row r="65">
          <cell r="B65">
            <v>3975.2000000000003</v>
          </cell>
        </row>
      </sheetData>
      <sheetData sheetId="19"/>
      <sheetData sheetId="20"/>
      <sheetData sheetId="21"/>
      <sheetData sheetId="22">
        <row r="94">
          <cell r="B94">
            <v>1799</v>
          </cell>
        </row>
      </sheetData>
      <sheetData sheetId="23"/>
      <sheetData sheetId="24"/>
      <sheetData sheetId="25"/>
      <sheetData sheetId="26">
        <row r="58">
          <cell r="B58">
            <v>1960.5</v>
          </cell>
        </row>
      </sheetData>
      <sheetData sheetId="27">
        <row r="11">
          <cell r="E11">
            <v>-644.27200000000005</v>
          </cell>
        </row>
        <row r="12">
          <cell r="E12">
            <v>0</v>
          </cell>
        </row>
        <row r="13">
          <cell r="E13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TX_Chart"/>
      <sheetName val="Possible_Comps"/>
      <sheetName val="Selecting_Comps"/>
      <sheetName val="GNTX_Comps"/>
      <sheetName val="GNTX_DCF"/>
      <sheetName val="Option_Value"/>
      <sheetName val="GNTX_IS"/>
      <sheetName val="GNTX_CF"/>
      <sheetName val="GNTX_BS"/>
      <sheetName val="VC_LTM"/>
      <sheetName val="THRM_LTM"/>
      <sheetName val="BWA_LTM"/>
      <sheetName val="GNTX_LTM"/>
      <sheetName val="ALV_LTM"/>
      <sheetName val="SRI_LTM"/>
      <sheetName val="LEA_LT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Perf"/>
      <sheetName val="KKD_IS_LY"/>
      <sheetName val="KKD_IS_LQ"/>
      <sheetName val="KKD_BS_LQ"/>
      <sheetName val="KKD_LTM"/>
      <sheetName val="Dunkin_BS_LY"/>
      <sheetName val="Dunkin_IS_LY"/>
      <sheetName val="Denny_BS_LQ"/>
      <sheetName val="Denny_IS_LY"/>
      <sheetName val="Denny_IS_LQ"/>
      <sheetName val="Denny_LTM"/>
      <sheetName val="Sonic_BS_LQ"/>
      <sheetName val="Sonic_IS_LY"/>
      <sheetName val="Sonic_IS_LQ"/>
      <sheetName val="Sonic_LTM"/>
      <sheetName val="Panera_BS_LY"/>
      <sheetName val="Panera_IS_LY"/>
      <sheetName val="DineEquity_BS_LQ"/>
      <sheetName val="DineEquity_IS_LY"/>
      <sheetName val="DineEquity_IS_LQ"/>
      <sheetName val="DineEquity_LTM"/>
      <sheetName val="RedRobin_BS_LY"/>
      <sheetName val="RedRobin_IS_LY"/>
    </sheetNames>
    <sheetDataSet>
      <sheetData sheetId="0"/>
      <sheetData sheetId="1"/>
      <sheetData sheetId="2"/>
      <sheetData sheetId="3"/>
      <sheetData sheetId="4">
        <row r="3">
          <cell r="B3">
            <v>37.268999999999998</v>
          </cell>
        </row>
      </sheetData>
      <sheetData sheetId="5">
        <row r="6">
          <cell r="E6">
            <v>68.782999999999973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"/>
  <dimension ref="A2:T168"/>
  <sheetViews>
    <sheetView showGridLines="0" tabSelected="1" zoomScale="85" zoomScaleNormal="85" workbookViewId="0">
      <selection activeCell="F13" sqref="F13"/>
    </sheetView>
  </sheetViews>
  <sheetFormatPr defaultColWidth="9.1796875" defaultRowHeight="14" outlineLevelRow="1"/>
  <cols>
    <col min="1" max="1" width="3.81640625" style="1" customWidth="1"/>
    <col min="2" max="2" width="30.7265625" style="1" customWidth="1"/>
    <col min="3" max="3" width="16.453125" style="1" customWidth="1"/>
    <col min="4" max="4" width="8.54296875" style="1" customWidth="1"/>
    <col min="5" max="5" width="9.7265625" style="1" customWidth="1"/>
    <col min="6" max="6" width="15.453125" style="1" bestFit="1" customWidth="1"/>
    <col min="7" max="7" width="9.81640625" style="1" customWidth="1"/>
    <col min="8" max="8" width="11.453125" style="1" customWidth="1"/>
    <col min="9" max="9" width="10.54296875" style="1" customWidth="1"/>
    <col min="10" max="10" width="9.54296875" style="1" customWidth="1"/>
    <col min="11" max="11" width="11.81640625" style="1" customWidth="1"/>
    <col min="12" max="12" width="9.7265625" style="1" customWidth="1"/>
    <col min="13" max="13" width="9.453125" style="1" customWidth="1"/>
    <col min="14" max="14" width="9.54296875" style="1" bestFit="1" customWidth="1"/>
    <col min="15" max="15" width="9.26953125" style="1" customWidth="1"/>
    <col min="16" max="18" width="9.1796875" style="1"/>
    <col min="19" max="19" width="10.453125" style="1" bestFit="1" customWidth="1"/>
    <col min="20" max="16384" width="9.1796875" style="1"/>
  </cols>
  <sheetData>
    <row r="2" spans="1:15">
      <c r="B2" s="104" t="s">
        <v>100</v>
      </c>
      <c r="C2" s="105" t="s">
        <v>101</v>
      </c>
    </row>
    <row r="3" spans="1:15">
      <c r="B3" s="11" t="s">
        <v>99</v>
      </c>
      <c r="C3" s="106" t="s">
        <v>103</v>
      </c>
    </row>
    <row r="4" spans="1:15">
      <c r="B4" s="9" t="s">
        <v>102</v>
      </c>
      <c r="C4" s="107">
        <v>43915</v>
      </c>
    </row>
    <row r="6" spans="1:15">
      <c r="B6" s="3" t="str">
        <f>C2&amp;" ("&amp;C3&amp;") DISCOUNTED CASH FLOWS MODEL"</f>
        <v>Yeti Holdings Inc (YETI) DISCOUNTED CASH FLOWS MODEL</v>
      </c>
    </row>
    <row r="7" spans="1:15">
      <c r="B7" s="35" t="s">
        <v>135</v>
      </c>
      <c r="D7" s="35"/>
      <c r="E7" s="35"/>
    </row>
    <row r="8" spans="1:15">
      <c r="B8" s="35"/>
      <c r="D8" s="35"/>
      <c r="E8" s="35"/>
    </row>
    <row r="9" spans="1:15">
      <c r="A9" s="1" t="s">
        <v>87</v>
      </c>
      <c r="B9" s="5" t="s">
        <v>51</v>
      </c>
      <c r="C9" s="4"/>
      <c r="D9" s="5"/>
      <c r="E9" s="5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C10" s="35"/>
      <c r="D10" s="35"/>
      <c r="E10" s="35"/>
    </row>
    <row r="11" spans="1:15">
      <c r="B11" s="35"/>
      <c r="C11" s="35"/>
      <c r="D11" s="35"/>
      <c r="E11" s="35"/>
      <c r="F11" s="21" t="s">
        <v>9</v>
      </c>
      <c r="G11" s="20"/>
      <c r="H11" s="20"/>
      <c r="I11" s="20"/>
      <c r="J11" s="19"/>
      <c r="K11" s="21" t="s">
        <v>8</v>
      </c>
      <c r="L11" s="20"/>
      <c r="M11" s="20"/>
      <c r="N11" s="20"/>
      <c r="O11" s="19"/>
    </row>
    <row r="12" spans="1:15">
      <c r="B12" s="35"/>
      <c r="C12" s="35"/>
      <c r="D12" s="35"/>
      <c r="E12" s="35"/>
      <c r="F12" s="34">
        <v>2014</v>
      </c>
      <c r="G12" s="33">
        <f t="shared" ref="G12:O12" si="0">F12+1</f>
        <v>2015</v>
      </c>
      <c r="H12" s="33">
        <f t="shared" si="0"/>
        <v>2016</v>
      </c>
      <c r="I12" s="33">
        <f t="shared" si="0"/>
        <v>2017</v>
      </c>
      <c r="J12" s="32">
        <f t="shared" si="0"/>
        <v>2018</v>
      </c>
      <c r="K12" s="31">
        <f t="shared" si="0"/>
        <v>2019</v>
      </c>
      <c r="L12" s="31">
        <f t="shared" si="0"/>
        <v>2020</v>
      </c>
      <c r="M12" s="31">
        <f t="shared" si="0"/>
        <v>2021</v>
      </c>
      <c r="N12" s="31">
        <f t="shared" si="0"/>
        <v>2022</v>
      </c>
      <c r="O12" s="31">
        <f t="shared" si="0"/>
        <v>2023</v>
      </c>
    </row>
    <row r="13" spans="1:15">
      <c r="B13" s="1" t="s">
        <v>50</v>
      </c>
      <c r="F13"/>
      <c r="G13"/>
      <c r="H13"/>
      <c r="I13"/>
      <c r="J13" s="76"/>
      <c r="K13"/>
      <c r="L13"/>
      <c r="M13"/>
      <c r="N13"/>
      <c r="O13"/>
    </row>
    <row r="14" spans="1:15">
      <c r="B14" s="1" t="s">
        <v>49</v>
      </c>
      <c r="F14"/>
      <c r="G14"/>
      <c r="H14"/>
      <c r="I14"/>
      <c r="J14" s="76"/>
      <c r="K14"/>
      <c r="L14"/>
      <c r="M14"/>
      <c r="N14"/>
      <c r="O14"/>
    </row>
    <row r="15" spans="1:15">
      <c r="B15" s="3" t="s">
        <v>48</v>
      </c>
      <c r="F15"/>
      <c r="G15"/>
      <c r="H15"/>
      <c r="I15"/>
      <c r="J15" s="76"/>
      <c r="K15"/>
      <c r="L15"/>
      <c r="M15"/>
      <c r="N15"/>
      <c r="O15"/>
    </row>
    <row r="16" spans="1:15">
      <c r="B16" s="3"/>
      <c r="F16"/>
      <c r="G16"/>
      <c r="H16"/>
      <c r="I16"/>
      <c r="J16" s="76"/>
      <c r="K16"/>
      <c r="L16"/>
      <c r="M16"/>
      <c r="N16"/>
      <c r="O16"/>
    </row>
    <row r="17" spans="2:20">
      <c r="B17" s="10" t="s">
        <v>47</v>
      </c>
      <c r="C17" s="10"/>
      <c r="D17" s="10"/>
      <c r="E17" s="10"/>
      <c r="F17"/>
      <c r="G17"/>
      <c r="H17"/>
      <c r="I17"/>
      <c r="J17" s="76"/>
      <c r="K17"/>
      <c r="L17"/>
      <c r="M17"/>
      <c r="N17"/>
      <c r="O17"/>
    </row>
    <row r="18" spans="2:20">
      <c r="B18" s="10" t="s">
        <v>46</v>
      </c>
      <c r="C18" s="10"/>
      <c r="D18" s="10"/>
      <c r="E18" s="10"/>
      <c r="F18" s="75"/>
      <c r="G18" s="75"/>
      <c r="H18" s="75"/>
      <c r="I18" s="75"/>
      <c r="J18" s="77"/>
      <c r="K18" s="75"/>
      <c r="L18" s="75"/>
      <c r="M18" s="75"/>
      <c r="N18" s="75"/>
      <c r="O18" s="75"/>
    </row>
    <row r="19" spans="2:20">
      <c r="B19" s="30" t="s">
        <v>45</v>
      </c>
      <c r="C19" s="30"/>
      <c r="D19" s="30"/>
      <c r="E19" s="30"/>
      <c r="F19"/>
      <c r="G19"/>
      <c r="H19"/>
      <c r="I19"/>
      <c r="J19" s="76"/>
      <c r="K19"/>
      <c r="L19"/>
      <c r="M19"/>
      <c r="N19"/>
      <c r="O19"/>
    </row>
    <row r="20" spans="2:20">
      <c r="B20" s="10" t="s">
        <v>44</v>
      </c>
      <c r="C20" s="29"/>
      <c r="D20" s="29"/>
      <c r="E20" s="10"/>
      <c r="F20" s="75"/>
      <c r="G20" s="75"/>
      <c r="H20" s="75"/>
      <c r="I20" s="75"/>
      <c r="J20" s="77"/>
      <c r="K20" s="75"/>
      <c r="L20" s="75"/>
      <c r="M20" s="75"/>
      <c r="N20" s="75"/>
      <c r="O20" s="75"/>
    </row>
    <row r="21" spans="2:20">
      <c r="B21" s="13" t="s">
        <v>43</v>
      </c>
      <c r="C21" s="13"/>
      <c r="D21" s="13"/>
      <c r="E21" s="13"/>
      <c r="F21"/>
      <c r="G21"/>
      <c r="H21"/>
      <c r="I21"/>
      <c r="J21" s="76"/>
      <c r="K21"/>
      <c r="L21"/>
      <c r="M21"/>
      <c r="N21"/>
      <c r="O21"/>
    </row>
    <row r="22" spans="2:20">
      <c r="B22" s="10"/>
      <c r="C22" s="10"/>
      <c r="D22" s="10"/>
      <c r="E22" s="10"/>
      <c r="F22"/>
      <c r="G22"/>
      <c r="H22"/>
      <c r="I22"/>
      <c r="J22" s="76"/>
      <c r="K22"/>
      <c r="L22"/>
      <c r="M22"/>
      <c r="N22"/>
      <c r="O22"/>
    </row>
    <row r="23" spans="2:20">
      <c r="B23" s="10" t="s">
        <v>42</v>
      </c>
      <c r="C23" s="10"/>
      <c r="D23" s="10"/>
      <c r="E23" s="10"/>
      <c r="F23"/>
      <c r="G23"/>
      <c r="H23"/>
      <c r="I23"/>
      <c r="J23" s="76"/>
      <c r="K23"/>
      <c r="L23"/>
      <c r="M23"/>
      <c r="N23"/>
      <c r="O23"/>
    </row>
    <row r="24" spans="2:20">
      <c r="B24" s="10" t="s">
        <v>41</v>
      </c>
      <c r="C24" s="10"/>
      <c r="D24" s="10"/>
      <c r="E24" s="10"/>
      <c r="F24"/>
      <c r="G24"/>
      <c r="H24"/>
      <c r="I24"/>
      <c r="J24" s="76"/>
      <c r="K24"/>
      <c r="L24"/>
      <c r="M24"/>
      <c r="N24"/>
      <c r="O24"/>
    </row>
    <row r="25" spans="2:20">
      <c r="B25" s="10" t="s">
        <v>40</v>
      </c>
      <c r="C25" s="10"/>
      <c r="D25" s="10"/>
      <c r="E25" s="10"/>
      <c r="F25"/>
      <c r="G25"/>
      <c r="H25"/>
      <c r="I25"/>
      <c r="J25" s="76"/>
      <c r="K25"/>
      <c r="L25"/>
      <c r="M25"/>
      <c r="N25"/>
      <c r="O25"/>
    </row>
    <row r="26" spans="2:20">
      <c r="B26" s="23" t="s">
        <v>39</v>
      </c>
      <c r="C26" s="23"/>
      <c r="D26" s="23"/>
      <c r="E26" s="23"/>
      <c r="F26"/>
      <c r="G26"/>
      <c r="H26"/>
      <c r="I26"/>
      <c r="J26" s="76"/>
      <c r="K26"/>
      <c r="L26"/>
      <c r="M26"/>
      <c r="N26"/>
      <c r="O26"/>
    </row>
    <row r="27" spans="2:20">
      <c r="B27" s="10"/>
      <c r="C27" s="23"/>
      <c r="D27" s="23"/>
      <c r="E27" s="23"/>
      <c r="F27"/>
      <c r="G27"/>
      <c r="H27"/>
      <c r="I27"/>
      <c r="J27"/>
      <c r="K27"/>
      <c r="L27"/>
      <c r="M27"/>
      <c r="N27"/>
      <c r="O27"/>
      <c r="P27" s="28"/>
    </row>
    <row r="28" spans="2:20">
      <c r="F28" s="27"/>
    </row>
    <row r="29" spans="2:20">
      <c r="F29" s="21" t="s">
        <v>9</v>
      </c>
      <c r="G29" s="20"/>
      <c r="H29" s="20"/>
      <c r="I29" s="20"/>
      <c r="J29" s="19"/>
      <c r="K29" s="21" t="s">
        <v>8</v>
      </c>
      <c r="L29" s="20"/>
      <c r="M29" s="20"/>
      <c r="N29" s="20"/>
      <c r="O29" s="19"/>
    </row>
    <row r="30" spans="2:20">
      <c r="F30" s="26">
        <f>F12</f>
        <v>2014</v>
      </c>
      <c r="G30" s="16">
        <f t="shared" ref="G30:O30" si="1">F30+1</f>
        <v>2015</v>
      </c>
      <c r="H30" s="16">
        <f t="shared" si="1"/>
        <v>2016</v>
      </c>
      <c r="I30" s="16">
        <f t="shared" si="1"/>
        <v>2017</v>
      </c>
      <c r="J30" s="17">
        <f t="shared" si="1"/>
        <v>2018</v>
      </c>
      <c r="K30" s="16">
        <f t="shared" si="1"/>
        <v>2019</v>
      </c>
      <c r="L30" s="16">
        <f t="shared" si="1"/>
        <v>2020</v>
      </c>
      <c r="M30" s="16">
        <f t="shared" si="1"/>
        <v>2021</v>
      </c>
      <c r="N30" s="16">
        <f t="shared" si="1"/>
        <v>2022</v>
      </c>
      <c r="O30" s="16">
        <f t="shared" si="1"/>
        <v>2023</v>
      </c>
    </row>
    <row r="31" spans="2:20">
      <c r="B31" s="3" t="s">
        <v>38</v>
      </c>
      <c r="C31" s="3"/>
      <c r="E31" s="3"/>
      <c r="F31"/>
      <c r="G31"/>
      <c r="H31"/>
      <c r="I31"/>
      <c r="J31" s="76"/>
      <c r="K31"/>
      <c r="L31"/>
      <c r="M31"/>
      <c r="N31"/>
      <c r="O31"/>
      <c r="R31"/>
      <c r="S31"/>
      <c r="T31"/>
    </row>
    <row r="32" spans="2:20">
      <c r="B32" s="1" t="s">
        <v>3</v>
      </c>
      <c r="F32"/>
      <c r="G32"/>
      <c r="H32"/>
      <c r="I32"/>
      <c r="J32" s="76"/>
      <c r="K32"/>
      <c r="L32"/>
      <c r="M32"/>
      <c r="N32"/>
      <c r="O32"/>
      <c r="Q32" s="6" t="s">
        <v>4</v>
      </c>
      <c r="R32"/>
      <c r="S32"/>
      <c r="T32"/>
    </row>
    <row r="33" spans="1:20">
      <c r="B33" s="1" t="s">
        <v>2</v>
      </c>
      <c r="F33"/>
      <c r="G33"/>
      <c r="H33"/>
      <c r="I33"/>
      <c r="J33" s="76"/>
      <c r="K33"/>
      <c r="L33"/>
      <c r="M33"/>
      <c r="N33"/>
      <c r="O33"/>
      <c r="Q33" s="6" t="s">
        <v>4</v>
      </c>
      <c r="R33"/>
      <c r="S33"/>
      <c r="T33"/>
    </row>
    <row r="34" spans="1:20">
      <c r="B34" s="1" t="s">
        <v>1</v>
      </c>
      <c r="F34"/>
      <c r="G34"/>
      <c r="H34"/>
      <c r="I34"/>
      <c r="J34" s="76"/>
      <c r="K34"/>
      <c r="L34"/>
      <c r="M34"/>
      <c r="N34"/>
      <c r="O34"/>
      <c r="Q34" s="6" t="s">
        <v>4</v>
      </c>
      <c r="R34"/>
      <c r="S34"/>
      <c r="T34"/>
    </row>
    <row r="35" spans="1:20">
      <c r="B35" s="1" t="s">
        <v>0</v>
      </c>
      <c r="F35"/>
      <c r="G35"/>
      <c r="H35"/>
      <c r="I35"/>
      <c r="J35" s="76"/>
      <c r="K35"/>
      <c r="L35"/>
      <c r="M35"/>
      <c r="N35"/>
      <c r="O35"/>
      <c r="Q35" s="6" t="s">
        <v>4</v>
      </c>
      <c r="R35"/>
      <c r="S35"/>
      <c r="T35"/>
    </row>
    <row r="36" spans="1:20">
      <c r="B36" s="1" t="s">
        <v>37</v>
      </c>
      <c r="F36"/>
      <c r="G36"/>
      <c r="H36"/>
      <c r="I36"/>
      <c r="J36" s="76"/>
      <c r="K36"/>
      <c r="L36"/>
      <c r="M36"/>
      <c r="N36"/>
      <c r="O36"/>
      <c r="Q36" s="6" t="s">
        <v>4</v>
      </c>
      <c r="R36"/>
      <c r="S36"/>
      <c r="T36"/>
    </row>
    <row r="37" spans="1:20">
      <c r="B37" s="1" t="s">
        <v>36</v>
      </c>
      <c r="F37"/>
      <c r="G37"/>
      <c r="H37"/>
      <c r="I37"/>
      <c r="J37" s="76"/>
      <c r="K37"/>
      <c r="L37"/>
      <c r="M37"/>
      <c r="N37"/>
      <c r="O37"/>
      <c r="Q37" s="6" t="s">
        <v>4</v>
      </c>
      <c r="R37"/>
      <c r="S37"/>
      <c r="T37"/>
    </row>
    <row r="38" spans="1:20">
      <c r="B38" s="1" t="s">
        <v>35</v>
      </c>
      <c r="F38"/>
      <c r="G38"/>
      <c r="H38"/>
      <c r="I38"/>
      <c r="J38" s="76"/>
      <c r="K38"/>
      <c r="L38"/>
      <c r="M38"/>
      <c r="N38"/>
      <c r="O38"/>
      <c r="R38"/>
      <c r="S38"/>
      <c r="T38"/>
    </row>
    <row r="39" spans="1:20">
      <c r="F39"/>
      <c r="G39"/>
      <c r="H39"/>
      <c r="I39"/>
      <c r="J39"/>
      <c r="K39"/>
      <c r="L39"/>
      <c r="M39"/>
      <c r="N39"/>
      <c r="O39"/>
    </row>
    <row r="40" spans="1:20">
      <c r="A40" s="1" t="s">
        <v>87</v>
      </c>
      <c r="B40" s="5" t="s">
        <v>34</v>
      </c>
      <c r="C40" s="4"/>
      <c r="D40" s="5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</row>
    <row r="42" spans="1:20">
      <c r="F42" s="14" t="s">
        <v>6</v>
      </c>
      <c r="G42" s="13"/>
      <c r="H42" s="12"/>
      <c r="I42"/>
      <c r="K42" s="14" t="s">
        <v>33</v>
      </c>
      <c r="L42" s="13"/>
      <c r="M42" s="13"/>
      <c r="N42" s="12"/>
      <c r="P42" s="14" t="s">
        <v>90</v>
      </c>
      <c r="Q42" s="13"/>
      <c r="R42" s="13"/>
      <c r="S42" s="12"/>
    </row>
    <row r="43" spans="1:20">
      <c r="F43" s="11" t="s">
        <v>32</v>
      </c>
      <c r="G43" s="10"/>
      <c r="H43" s="66"/>
      <c r="I43"/>
      <c r="K43" s="11"/>
      <c r="L43" s="10"/>
      <c r="M43" s="10"/>
      <c r="N43" s="15"/>
      <c r="P43" s="11"/>
      <c r="Q43" s="10"/>
      <c r="R43" s="10"/>
      <c r="S43" s="66"/>
    </row>
    <row r="44" spans="1:20">
      <c r="F44" s="11" t="s">
        <v>31</v>
      </c>
      <c r="G44" s="10"/>
      <c r="H44" s="66"/>
      <c r="I44"/>
      <c r="K44" s="11" t="s">
        <v>30</v>
      </c>
      <c r="L44" s="10"/>
      <c r="M44" s="10"/>
      <c r="N44" s="76"/>
      <c r="P44" s="11" t="s">
        <v>91</v>
      </c>
      <c r="Q44" s="10"/>
      <c r="R44" s="10"/>
      <c r="S44" s="76"/>
    </row>
    <row r="45" spans="1:20">
      <c r="F45" s="11" t="s">
        <v>5</v>
      </c>
      <c r="G45" s="10"/>
      <c r="H45" s="66"/>
      <c r="I45"/>
      <c r="K45" s="11" t="s">
        <v>29</v>
      </c>
      <c r="L45" s="10"/>
      <c r="M45" s="10"/>
      <c r="N45" s="76"/>
      <c r="P45" s="11" t="s">
        <v>92</v>
      </c>
      <c r="Q45" s="10"/>
      <c r="R45" s="10"/>
      <c r="S45" s="76"/>
    </row>
    <row r="46" spans="1:20">
      <c r="F46" s="11" t="s">
        <v>28</v>
      </c>
      <c r="G46" s="10"/>
      <c r="H46" s="66"/>
      <c r="I46"/>
      <c r="K46" s="11" t="s">
        <v>28</v>
      </c>
      <c r="L46" s="10"/>
      <c r="M46" s="10"/>
      <c r="N46" s="76"/>
      <c r="O46" s="22"/>
      <c r="P46" s="11" t="s">
        <v>93</v>
      </c>
      <c r="Q46" s="10"/>
      <c r="R46" s="10"/>
      <c r="S46" s="76"/>
    </row>
    <row r="47" spans="1:20">
      <c r="F47" s="11" t="s">
        <v>27</v>
      </c>
      <c r="G47" s="10"/>
      <c r="H47" s="66"/>
      <c r="I47"/>
      <c r="K47" s="11" t="s">
        <v>27</v>
      </c>
      <c r="L47" s="10"/>
      <c r="M47" s="10"/>
      <c r="N47" s="76"/>
      <c r="O47" s="22"/>
      <c r="P47" s="9" t="s">
        <v>20</v>
      </c>
      <c r="Q47" s="8"/>
      <c r="R47" s="8"/>
      <c r="S47" s="77"/>
    </row>
    <row r="48" spans="1:20">
      <c r="F48" s="11" t="s">
        <v>26</v>
      </c>
      <c r="G48" s="10"/>
      <c r="H48" s="66"/>
      <c r="I48"/>
      <c r="K48" s="11" t="s">
        <v>26</v>
      </c>
      <c r="L48" s="10"/>
      <c r="M48" s="10"/>
      <c r="N48" s="76"/>
    </row>
    <row r="49" spans="1:19">
      <c r="F49" s="11"/>
      <c r="G49" s="10"/>
      <c r="H49" s="66"/>
      <c r="I49"/>
      <c r="K49" s="11"/>
      <c r="L49" s="10"/>
      <c r="M49" s="10"/>
      <c r="N49" s="76"/>
      <c r="P49" s="14" t="s">
        <v>94</v>
      </c>
      <c r="Q49" s="13"/>
      <c r="R49" s="13"/>
      <c r="S49" s="12"/>
    </row>
    <row r="50" spans="1:19">
      <c r="F50" s="11" t="s">
        <v>25</v>
      </c>
      <c r="G50" s="10"/>
      <c r="H50" s="66"/>
      <c r="I50"/>
      <c r="K50" s="11" t="s">
        <v>25</v>
      </c>
      <c r="L50" s="10"/>
      <c r="M50" s="10"/>
      <c r="N50" s="76"/>
      <c r="P50" s="11" t="s">
        <v>22</v>
      </c>
      <c r="Q50" s="10"/>
      <c r="R50" s="10"/>
      <c r="S50" s="76"/>
    </row>
    <row r="51" spans="1:19">
      <c r="F51" s="11" t="s">
        <v>24</v>
      </c>
      <c r="G51" s="10"/>
      <c r="H51" s="66"/>
      <c r="I51"/>
      <c r="K51" s="11" t="s">
        <v>24</v>
      </c>
      <c r="L51" s="10"/>
      <c r="M51" s="10"/>
      <c r="N51" s="76"/>
      <c r="P51" s="11" t="s">
        <v>21</v>
      </c>
      <c r="Q51" s="10"/>
      <c r="R51" s="10"/>
      <c r="S51" s="76"/>
    </row>
    <row r="52" spans="1:19">
      <c r="F52" s="11" t="s">
        <v>23</v>
      </c>
      <c r="G52" s="10"/>
      <c r="H52" s="66"/>
      <c r="I52"/>
      <c r="K52" s="11" t="s">
        <v>23</v>
      </c>
      <c r="L52" s="10"/>
      <c r="M52" s="10"/>
      <c r="N52" s="76"/>
      <c r="P52" s="11" t="s">
        <v>97</v>
      </c>
      <c r="Q52" s="10"/>
      <c r="R52" s="10"/>
      <c r="S52" s="76"/>
    </row>
    <row r="53" spans="1:19">
      <c r="F53" s="11" t="s">
        <v>22</v>
      </c>
      <c r="G53" s="10"/>
      <c r="H53" s="66"/>
      <c r="I53"/>
      <c r="K53" s="11" t="s">
        <v>22</v>
      </c>
      <c r="L53" s="10"/>
      <c r="M53" s="10"/>
      <c r="N53" s="76"/>
      <c r="P53" s="9" t="s">
        <v>20</v>
      </c>
      <c r="Q53" s="8"/>
      <c r="R53" s="8"/>
      <c r="S53" s="77"/>
    </row>
    <row r="54" spans="1:19">
      <c r="F54" s="11" t="s">
        <v>21</v>
      </c>
      <c r="G54" s="10"/>
      <c r="H54" s="66"/>
      <c r="I54"/>
      <c r="K54" s="11" t="s">
        <v>21</v>
      </c>
      <c r="L54" s="10"/>
      <c r="M54" s="10"/>
      <c r="N54" s="76"/>
    </row>
    <row r="55" spans="1:19">
      <c r="F55" s="9" t="s">
        <v>20</v>
      </c>
      <c r="G55" s="8"/>
      <c r="H55" s="78"/>
      <c r="I55"/>
      <c r="K55" s="9" t="s">
        <v>20</v>
      </c>
      <c r="L55" s="8"/>
      <c r="M55" s="8"/>
      <c r="N55" s="77"/>
    </row>
    <row r="57" spans="1:19">
      <c r="E57" s="25"/>
    </row>
    <row r="58" spans="1:19">
      <c r="G58" s="24"/>
    </row>
    <row r="59" spans="1:19">
      <c r="A59" s="1" t="s">
        <v>87</v>
      </c>
      <c r="B59" s="5" t="s">
        <v>19</v>
      </c>
      <c r="C59" s="4"/>
      <c r="D59" s="5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9" outlineLevel="1"/>
    <row r="61" spans="1:19" outlineLevel="1"/>
    <row r="62" spans="1:19" outlineLevel="1">
      <c r="F62" s="21" t="s">
        <v>9</v>
      </c>
      <c r="G62" s="20"/>
      <c r="H62" s="20"/>
      <c r="I62" s="20"/>
      <c r="J62" s="19"/>
      <c r="K62" s="21" t="s">
        <v>8</v>
      </c>
      <c r="L62" s="20"/>
      <c r="M62" s="20"/>
      <c r="N62" s="20"/>
      <c r="O62" s="19"/>
    </row>
    <row r="63" spans="1:19" outlineLevel="1">
      <c r="F63" s="18">
        <f>F12</f>
        <v>2014</v>
      </c>
      <c r="G63" s="16">
        <f t="shared" ref="G63:O63" si="2">F63+1</f>
        <v>2015</v>
      </c>
      <c r="H63" s="16">
        <f t="shared" si="2"/>
        <v>2016</v>
      </c>
      <c r="I63" s="16">
        <f t="shared" si="2"/>
        <v>2017</v>
      </c>
      <c r="J63" s="17">
        <f t="shared" si="2"/>
        <v>2018</v>
      </c>
      <c r="K63" s="16">
        <f t="shared" si="2"/>
        <v>2019</v>
      </c>
      <c r="L63" s="16">
        <f t="shared" si="2"/>
        <v>2020</v>
      </c>
      <c r="M63" s="16">
        <f t="shared" si="2"/>
        <v>2021</v>
      </c>
      <c r="N63" s="16">
        <f t="shared" si="2"/>
        <v>2022</v>
      </c>
      <c r="O63" s="16">
        <f t="shared" si="2"/>
        <v>2023</v>
      </c>
    </row>
    <row r="64" spans="1:19" outlineLevel="1">
      <c r="B64" s="1" t="s">
        <v>18</v>
      </c>
      <c r="F64"/>
      <c r="G64"/>
      <c r="H64"/>
      <c r="I64"/>
      <c r="J64"/>
    </row>
    <row r="65" spans="2:15" outlineLevel="1">
      <c r="B65" s="1" t="s">
        <v>17</v>
      </c>
      <c r="F65"/>
      <c r="G65"/>
      <c r="H65"/>
      <c r="I65"/>
      <c r="J65"/>
    </row>
    <row r="66" spans="2:15" outlineLevel="1">
      <c r="B66" s="1" t="s">
        <v>16</v>
      </c>
      <c r="F66"/>
      <c r="G66"/>
      <c r="H66"/>
      <c r="I66"/>
      <c r="J66"/>
    </row>
    <row r="67" spans="2:15" outlineLevel="1">
      <c r="B67" s="1" t="s">
        <v>15</v>
      </c>
      <c r="F67"/>
      <c r="G67"/>
      <c r="H67"/>
      <c r="I67"/>
      <c r="J67"/>
    </row>
    <row r="68" spans="2:15" outlineLevel="1">
      <c r="F68"/>
      <c r="G68"/>
      <c r="H68"/>
      <c r="I68"/>
      <c r="J68"/>
    </row>
    <row r="69" spans="2:15" outlineLevel="1">
      <c r="B69" s="1" t="s">
        <v>14</v>
      </c>
      <c r="F69"/>
      <c r="G69"/>
      <c r="H69"/>
      <c r="I69"/>
      <c r="J69"/>
    </row>
    <row r="70" spans="2:15" outlineLevel="1">
      <c r="B70" s="1" t="s">
        <v>13</v>
      </c>
      <c r="F70"/>
      <c r="G70"/>
      <c r="H70"/>
      <c r="I70"/>
      <c r="J70"/>
    </row>
    <row r="71" spans="2:15" outlineLevel="1">
      <c r="B71" s="1" t="s">
        <v>12</v>
      </c>
      <c r="F71"/>
      <c r="G71"/>
      <c r="H71"/>
      <c r="I71"/>
      <c r="J71"/>
    </row>
    <row r="72" spans="2:15" outlineLevel="1">
      <c r="F72"/>
      <c r="G72"/>
      <c r="H72"/>
      <c r="I72"/>
      <c r="J72"/>
    </row>
    <row r="73" spans="2:15" outlineLevel="1">
      <c r="B73" s="23" t="s">
        <v>11</v>
      </c>
      <c r="F73"/>
      <c r="G73"/>
      <c r="H73"/>
      <c r="I73"/>
      <c r="J73"/>
      <c r="K73" s="2"/>
      <c r="L73" s="2"/>
      <c r="M73" s="2"/>
      <c r="N73" s="2"/>
      <c r="O73" s="2"/>
    </row>
    <row r="74" spans="2:15" outlineLevel="1">
      <c r="B74" s="23" t="s">
        <v>10</v>
      </c>
      <c r="F74"/>
      <c r="G74"/>
      <c r="H74"/>
      <c r="I74"/>
      <c r="J74"/>
      <c r="K74" s="22"/>
      <c r="L74" s="22"/>
      <c r="M74" s="22"/>
      <c r="N74" s="22"/>
      <c r="O74" s="22"/>
    </row>
    <row r="75" spans="2:15" outlineLevel="1">
      <c r="F75"/>
      <c r="G75"/>
      <c r="H75"/>
      <c r="I75"/>
      <c r="J75"/>
    </row>
    <row r="76" spans="2:15" outlineLevel="1"/>
    <row r="77" spans="2:15" outlineLevel="1">
      <c r="F77" s="21" t="s">
        <v>9</v>
      </c>
      <c r="G77" s="20"/>
      <c r="H77" s="20"/>
      <c r="I77" s="20"/>
      <c r="J77" s="19"/>
      <c r="K77" s="21" t="s">
        <v>8</v>
      </c>
      <c r="L77" s="20"/>
      <c r="M77" s="20"/>
      <c r="N77" s="20"/>
      <c r="O77" s="19"/>
    </row>
    <row r="78" spans="2:15" outlineLevel="1">
      <c r="F78" s="18">
        <f>F63</f>
        <v>2014</v>
      </c>
      <c r="G78" s="16">
        <f t="shared" ref="G78:O78" si="3">F78+1</f>
        <v>2015</v>
      </c>
      <c r="H78" s="16">
        <f t="shared" si="3"/>
        <v>2016</v>
      </c>
      <c r="I78" s="16">
        <f t="shared" si="3"/>
        <v>2017</v>
      </c>
      <c r="J78" s="17">
        <f t="shared" si="3"/>
        <v>2018</v>
      </c>
      <c r="K78" s="16">
        <f t="shared" si="3"/>
        <v>2019</v>
      </c>
      <c r="L78" s="16">
        <f t="shared" si="3"/>
        <v>2020</v>
      </c>
      <c r="M78" s="16">
        <f t="shared" si="3"/>
        <v>2021</v>
      </c>
      <c r="N78" s="16">
        <f t="shared" si="3"/>
        <v>2022</v>
      </c>
      <c r="O78" s="16">
        <f t="shared" si="3"/>
        <v>2023</v>
      </c>
    </row>
    <row r="79" spans="2:15" outlineLevel="1">
      <c r="B79" s="1" t="s">
        <v>7</v>
      </c>
      <c r="F79" s="6"/>
      <c r="G79" s="6"/>
      <c r="H79" s="6"/>
      <c r="I79" s="6"/>
      <c r="J79" s="15"/>
      <c r="K79" s="7"/>
      <c r="L79" s="6"/>
      <c r="M79" s="6"/>
      <c r="N79" s="6"/>
      <c r="O79" s="6"/>
    </row>
    <row r="80" spans="2:15" outlineLevel="1"/>
    <row r="81" spans="1:15" outlineLevel="1"/>
    <row r="82" spans="1:15">
      <c r="A82" s="1" t="s">
        <v>87</v>
      </c>
      <c r="B82" s="37" t="s">
        <v>52</v>
      </c>
      <c r="C82" s="38"/>
      <c r="D82" s="37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</row>
    <row r="83" spans="1:15" outlineLevel="1"/>
    <row r="84" spans="1:15" outlineLevel="1"/>
    <row r="85" spans="1:15" outlineLevel="1">
      <c r="B85" s="36"/>
      <c r="C85" s="36"/>
      <c r="D85" s="36"/>
      <c r="E85" s="36"/>
      <c r="F85" s="41" t="s">
        <v>136</v>
      </c>
      <c r="G85" s="40"/>
      <c r="H85" s="40"/>
      <c r="I85" s="42"/>
      <c r="J85" s="36"/>
      <c r="K85" s="41" t="s">
        <v>95</v>
      </c>
      <c r="L85" s="40"/>
      <c r="M85" s="40"/>
      <c r="N85" s="42"/>
      <c r="O85" s="36"/>
    </row>
    <row r="86" spans="1:15" outlineLevel="1">
      <c r="F86" s="43" t="s">
        <v>53</v>
      </c>
      <c r="G86" s="39"/>
      <c r="H86" s="39"/>
      <c r="I86" s="76"/>
      <c r="K86" s="43" t="s">
        <v>53</v>
      </c>
      <c r="L86" s="39"/>
      <c r="M86" s="39"/>
      <c r="N86" s="76"/>
    </row>
    <row r="87" spans="1:15" outlineLevel="1">
      <c r="F87" s="43" t="s">
        <v>137</v>
      </c>
      <c r="G87" s="39"/>
      <c r="H87" s="39"/>
      <c r="I87" s="76"/>
      <c r="K87" s="43" t="s">
        <v>96</v>
      </c>
      <c r="L87" s="39"/>
      <c r="M87" s="39"/>
      <c r="N87" s="76"/>
    </row>
    <row r="88" spans="1:15" outlineLevel="1">
      <c r="F88" s="43" t="s">
        <v>54</v>
      </c>
      <c r="G88" s="39"/>
      <c r="H88" s="39"/>
      <c r="I88" s="76"/>
      <c r="K88" s="43" t="s">
        <v>54</v>
      </c>
      <c r="L88" s="39"/>
      <c r="M88" s="39"/>
      <c r="N88" s="76"/>
    </row>
    <row r="89" spans="1:15" outlineLevel="1">
      <c r="F89" s="43" t="s">
        <v>55</v>
      </c>
      <c r="G89" s="39"/>
      <c r="H89" s="39"/>
      <c r="I89" s="76"/>
      <c r="K89" s="43"/>
      <c r="L89" s="39"/>
      <c r="M89" s="39"/>
      <c r="N89" s="76"/>
    </row>
    <row r="90" spans="1:15" outlineLevel="1">
      <c r="F90" s="43" t="s">
        <v>138</v>
      </c>
      <c r="G90" s="39"/>
      <c r="H90" s="39"/>
      <c r="I90" s="76"/>
      <c r="K90" s="43"/>
      <c r="L90" s="39"/>
      <c r="M90" s="39"/>
      <c r="N90" s="76"/>
    </row>
    <row r="91" spans="1:15" outlineLevel="1">
      <c r="F91" s="43" t="s">
        <v>56</v>
      </c>
      <c r="G91" s="39"/>
      <c r="H91" s="39"/>
      <c r="I91" s="76"/>
      <c r="K91" s="43" t="s">
        <v>56</v>
      </c>
      <c r="L91" s="39"/>
      <c r="M91" s="39"/>
      <c r="N91" s="76"/>
    </row>
    <row r="92" spans="1:15" outlineLevel="1">
      <c r="F92" s="43" t="s">
        <v>57</v>
      </c>
      <c r="G92" s="39"/>
      <c r="H92" s="39"/>
      <c r="I92" s="76"/>
      <c r="K92" s="43"/>
      <c r="L92" s="39"/>
      <c r="M92" s="39"/>
      <c r="N92" s="76"/>
    </row>
    <row r="93" spans="1:15" outlineLevel="1">
      <c r="F93" s="43" t="s">
        <v>58</v>
      </c>
      <c r="G93" s="39"/>
      <c r="H93" s="39"/>
      <c r="I93" s="76"/>
      <c r="K93" s="43" t="s">
        <v>58</v>
      </c>
      <c r="L93" s="39"/>
      <c r="M93" s="39"/>
      <c r="N93" s="76"/>
    </row>
    <row r="94" spans="1:15" outlineLevel="1">
      <c r="F94" s="44"/>
      <c r="G94" s="45"/>
      <c r="H94" s="45"/>
      <c r="I94" s="46"/>
      <c r="K94" s="44"/>
      <c r="L94" s="45"/>
      <c r="M94" s="45"/>
      <c r="N94" s="46"/>
    </row>
    <row r="95" spans="1:15" outlineLevel="1"/>
    <row r="96" spans="1:15">
      <c r="A96" s="1" t="s">
        <v>87</v>
      </c>
      <c r="B96" s="5" t="s">
        <v>59</v>
      </c>
      <c r="C96" s="4"/>
      <c r="D96" s="5"/>
      <c r="E96" s="5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2:15">
      <c r="B97" s="47"/>
      <c r="C97" s="48"/>
      <c r="D97" s="47"/>
      <c r="E97" s="47"/>
      <c r="F97" s="48"/>
      <c r="G97" s="48"/>
      <c r="H97" s="48"/>
      <c r="I97" s="48"/>
      <c r="J97" s="48"/>
      <c r="K97" s="48"/>
      <c r="L97" s="48"/>
      <c r="M97" s="48"/>
      <c r="N97" s="48"/>
      <c r="O97" s="48"/>
    </row>
    <row r="98" spans="2:15">
      <c r="F98" s="3" t="s">
        <v>60</v>
      </c>
      <c r="G98" s="3"/>
    </row>
    <row r="99" spans="2:15">
      <c r="B99" s="49" t="s">
        <v>61</v>
      </c>
    </row>
    <row r="100" spans="2:15">
      <c r="B100" s="50" t="s">
        <v>62</v>
      </c>
      <c r="F100"/>
      <c r="G100"/>
      <c r="H100"/>
    </row>
    <row r="101" spans="2:15">
      <c r="B101" s="50" t="s">
        <v>63</v>
      </c>
      <c r="F101"/>
      <c r="G101"/>
      <c r="H101"/>
    </row>
    <row r="102" spans="2:15">
      <c r="B102" s="50" t="s">
        <v>89</v>
      </c>
      <c r="F102"/>
      <c r="G102"/>
      <c r="H102"/>
    </row>
    <row r="103" spans="2:15">
      <c r="B103" s="50" t="s">
        <v>64</v>
      </c>
      <c r="F103"/>
      <c r="G103"/>
      <c r="H103"/>
    </row>
    <row r="104" spans="2:15">
      <c r="B104"/>
      <c r="F104"/>
      <c r="G104"/>
      <c r="H104"/>
    </row>
    <row r="105" spans="2:15">
      <c r="B105" s="50" t="s">
        <v>65</v>
      </c>
      <c r="F105"/>
      <c r="G105"/>
      <c r="H105"/>
    </row>
    <row r="106" spans="2:15">
      <c r="B106" s="50" t="s">
        <v>66</v>
      </c>
      <c r="F106"/>
      <c r="G106"/>
      <c r="H106"/>
    </row>
    <row r="107" spans="2:15">
      <c r="B107"/>
      <c r="F107"/>
      <c r="G107"/>
      <c r="H107"/>
    </row>
    <row r="108" spans="2:15">
      <c r="B108" s="49" t="s">
        <v>67</v>
      </c>
      <c r="F108"/>
      <c r="G108"/>
      <c r="H108"/>
    </row>
    <row r="109" spans="2:15">
      <c r="B109" s="50" t="s">
        <v>68</v>
      </c>
      <c r="F109"/>
      <c r="G109"/>
      <c r="H109"/>
    </row>
    <row r="110" spans="2:15">
      <c r="B110" s="50" t="s">
        <v>69</v>
      </c>
      <c r="F110"/>
      <c r="G110"/>
      <c r="H110"/>
    </row>
    <row r="111" spans="2:15">
      <c r="B111"/>
      <c r="F111"/>
      <c r="G111"/>
      <c r="H111"/>
      <c r="J111" s="25"/>
    </row>
    <row r="112" spans="2:15">
      <c r="B112" s="49" t="s">
        <v>70</v>
      </c>
      <c r="F112"/>
      <c r="G112"/>
      <c r="H112"/>
    </row>
    <row r="113" spans="1:15">
      <c r="B113" s="50" t="s">
        <v>71</v>
      </c>
      <c r="F113"/>
      <c r="G113"/>
      <c r="H113"/>
    </row>
    <row r="114" spans="1:15">
      <c r="B114" s="50" t="s">
        <v>72</v>
      </c>
      <c r="F114"/>
      <c r="G114"/>
      <c r="H114"/>
    </row>
    <row r="115" spans="1:15">
      <c r="B115" s="50" t="s">
        <v>73</v>
      </c>
      <c r="F115"/>
      <c r="G115"/>
      <c r="H115"/>
    </row>
    <row r="116" spans="1:15">
      <c r="B116" s="49" t="s">
        <v>70</v>
      </c>
      <c r="F116"/>
      <c r="G116"/>
      <c r="H116"/>
    </row>
    <row r="117" spans="1:15">
      <c r="B117"/>
      <c r="F117"/>
      <c r="G117"/>
      <c r="H117"/>
    </row>
    <row r="118" spans="1:15">
      <c r="B118" s="49" t="s">
        <v>74</v>
      </c>
      <c r="F118"/>
      <c r="G118"/>
      <c r="H118"/>
    </row>
    <row r="120" spans="1:15">
      <c r="A120" s="1" t="s">
        <v>87</v>
      </c>
      <c r="B120" s="5" t="s">
        <v>75</v>
      </c>
      <c r="C120" s="4"/>
      <c r="D120" s="5"/>
      <c r="E120" s="5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</row>
    <row r="122" spans="1:15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</row>
    <row r="123" spans="1:15">
      <c r="B123" s="50"/>
      <c r="C123" s="50"/>
      <c r="D123" s="50"/>
      <c r="E123" s="51" t="s">
        <v>76</v>
      </c>
      <c r="F123" s="51" t="s">
        <v>77</v>
      </c>
      <c r="G123" s="52" t="s">
        <v>78</v>
      </c>
      <c r="H123" s="52" t="s">
        <v>79</v>
      </c>
      <c r="I123" s="52" t="s">
        <v>80</v>
      </c>
      <c r="J123" s="50"/>
      <c r="K123" s="52" t="s">
        <v>81</v>
      </c>
    </row>
    <row r="124" spans="1:15" ht="14.5" thickBot="1">
      <c r="B124" s="53" t="s">
        <v>82</v>
      </c>
      <c r="C124" s="54" t="s">
        <v>99</v>
      </c>
      <c r="D124" s="55"/>
      <c r="E124" s="55" t="s">
        <v>83</v>
      </c>
      <c r="F124" s="55" t="s">
        <v>84</v>
      </c>
      <c r="G124" s="55" t="s">
        <v>83</v>
      </c>
      <c r="H124" s="55" t="s">
        <v>73</v>
      </c>
      <c r="I124" s="55" t="s">
        <v>73</v>
      </c>
      <c r="J124" s="50"/>
      <c r="K124" s="55" t="s">
        <v>85</v>
      </c>
    </row>
    <row r="125" spans="1:15">
      <c r="B125" s="50"/>
      <c r="C125" s="50"/>
      <c r="D125" s="50"/>
      <c r="E125" s="50"/>
      <c r="F125" s="50"/>
      <c r="G125" s="50"/>
      <c r="H125" s="50"/>
      <c r="I125" s="50"/>
      <c r="J125" s="50"/>
      <c r="K125" s="50"/>
    </row>
    <row r="126" spans="1:15">
      <c r="B126" s="50"/>
      <c r="C126" s="50"/>
      <c r="D126" s="50"/>
      <c r="E126" s="56"/>
      <c r="F126" s="63"/>
      <c r="G126" s="65"/>
      <c r="H126" s="58"/>
      <c r="I126" s="59"/>
      <c r="J126" s="50"/>
      <c r="K126" s="60"/>
    </row>
    <row r="127" spans="1:15">
      <c r="B127" s="50"/>
      <c r="C127" s="50"/>
      <c r="D127" s="50"/>
      <c r="E127" s="56"/>
      <c r="F127" s="63"/>
      <c r="G127" s="65"/>
      <c r="H127" s="58"/>
      <c r="I127" s="59"/>
      <c r="J127" s="50"/>
      <c r="K127" s="61"/>
    </row>
    <row r="128" spans="1:15">
      <c r="B128" s="50"/>
      <c r="C128" s="50"/>
      <c r="D128" s="50"/>
      <c r="E128" s="56"/>
      <c r="F128" s="63"/>
      <c r="G128" s="65"/>
      <c r="H128" s="58"/>
      <c r="I128" s="59"/>
      <c r="J128" s="50"/>
      <c r="K128" s="61"/>
    </row>
    <row r="129" spans="1:15">
      <c r="B129" s="50"/>
      <c r="C129" s="50"/>
      <c r="D129" s="50"/>
      <c r="E129" s="56"/>
      <c r="F129" s="63"/>
      <c r="G129" s="65"/>
      <c r="H129" s="58"/>
      <c r="I129" s="59"/>
      <c r="J129" s="50"/>
      <c r="K129" s="61"/>
    </row>
    <row r="130" spans="1:15">
      <c r="B130" s="50"/>
      <c r="C130" s="50"/>
      <c r="D130" s="50"/>
      <c r="E130" s="56"/>
      <c r="F130" s="63"/>
      <c r="G130" s="65"/>
      <c r="H130" s="58"/>
      <c r="I130" s="59"/>
      <c r="J130" s="50"/>
      <c r="K130" s="61"/>
    </row>
    <row r="131" spans="1: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</row>
    <row r="132" spans="1:15">
      <c r="B132" s="50" t="s">
        <v>86</v>
      </c>
      <c r="C132" s="59"/>
      <c r="D132" s="50"/>
      <c r="E132" s="50"/>
      <c r="F132" s="50"/>
      <c r="G132" s="50"/>
      <c r="H132" s="50"/>
      <c r="I132" s="59"/>
      <c r="J132" s="50"/>
      <c r="K132" s="59"/>
      <c r="L132" s="50"/>
      <c r="M132" s="50"/>
    </row>
    <row r="133" spans="1:15">
      <c r="B133" s="50" t="s">
        <v>88</v>
      </c>
      <c r="C133"/>
      <c r="D133" s="50"/>
      <c r="E133" s="50"/>
      <c r="F133" s="50"/>
      <c r="G133" s="50"/>
      <c r="H133" s="50"/>
      <c r="I133" s="59"/>
      <c r="J133" s="50"/>
      <c r="K133" s="59"/>
      <c r="L133" s="50"/>
      <c r="M133" s="50"/>
    </row>
    <row r="134" spans="1:15">
      <c r="B134" s="50" t="str">
        <f>C3&amp;" Debt/Equity ratio"</f>
        <v>YETI Debt/Equity ratio</v>
      </c>
      <c r="C134" s="50"/>
      <c r="D134" s="50"/>
      <c r="E134" s="50"/>
      <c r="F134" s="50"/>
      <c r="G134" s="50"/>
      <c r="H134" s="50"/>
      <c r="I134" s="64"/>
      <c r="J134" s="50"/>
      <c r="K134" s="57"/>
      <c r="L134" s="50"/>
      <c r="M134" s="50"/>
    </row>
    <row r="135" spans="1:15">
      <c r="B135" s="50" t="str">
        <f>C3&amp;" Tax Rate"</f>
        <v>YETI Tax Rate</v>
      </c>
      <c r="C135" s="57"/>
      <c r="D135" s="50"/>
      <c r="E135" s="50"/>
      <c r="F135" s="50"/>
      <c r="G135" s="50"/>
      <c r="H135" s="50"/>
      <c r="I135" s="61"/>
      <c r="J135" s="50"/>
      <c r="L135" s="50"/>
      <c r="M135" s="50"/>
    </row>
    <row r="136" spans="1:15">
      <c r="B136" s="49" t="str">
        <f>C3&amp;" Levered Beta"</f>
        <v>YETI Levered Beta</v>
      </c>
      <c r="C136" s="50"/>
      <c r="D136" s="50"/>
      <c r="E136" s="50"/>
      <c r="F136" s="50"/>
      <c r="G136" s="50"/>
      <c r="H136" s="50"/>
      <c r="I136" s="59"/>
      <c r="J136" s="50"/>
      <c r="K136" s="62"/>
      <c r="L136" s="50"/>
      <c r="M136" s="50"/>
    </row>
    <row r="138" spans="1:15">
      <c r="A138" s="1" t="s">
        <v>87</v>
      </c>
      <c r="B138" s="5" t="s">
        <v>98</v>
      </c>
      <c r="C138" s="4"/>
      <c r="D138" s="5"/>
      <c r="E138" s="5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40" spans="1:15">
      <c r="D140" s="22"/>
    </row>
    <row r="141" spans="1:15">
      <c r="C141" s="68"/>
      <c r="D141" s="22"/>
    </row>
    <row r="142" spans="1:15">
      <c r="C142" s="68"/>
      <c r="D142" s="22"/>
    </row>
    <row r="143" spans="1:15">
      <c r="C143" s="68"/>
      <c r="D143" s="22"/>
      <c r="G143" s="58"/>
    </row>
    <row r="144" spans="1:15">
      <c r="C144" s="68"/>
      <c r="D144" s="22"/>
    </row>
    <row r="145" spans="2:14">
      <c r="C145" s="68"/>
      <c r="D145" s="22"/>
    </row>
    <row r="146" spans="2:14">
      <c r="B146" s="67"/>
      <c r="C146" s="58"/>
      <c r="D146" s="22"/>
    </row>
    <row r="147" spans="2:14">
      <c r="C147" s="68"/>
      <c r="D147" s="22"/>
    </row>
    <row r="148" spans="2:14">
      <c r="C148" s="68"/>
      <c r="D148" s="22"/>
    </row>
    <row r="149" spans="2:14">
      <c r="C149" s="68"/>
      <c r="D149" s="22"/>
    </row>
    <row r="150" spans="2:14">
      <c r="C150" s="68"/>
      <c r="D150" s="22"/>
    </row>
    <row r="151" spans="2:14">
      <c r="C151" s="68"/>
      <c r="D151" s="22"/>
      <c r="N151" s="69"/>
    </row>
    <row r="153" spans="2:14"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</row>
    <row r="154" spans="2:14">
      <c r="C154" s="70"/>
      <c r="D154" s="70"/>
      <c r="E154" s="70"/>
      <c r="F154" s="70"/>
      <c r="G154" s="70"/>
      <c r="H154" s="69"/>
      <c r="I154" s="70"/>
      <c r="J154" s="70"/>
      <c r="K154" s="70"/>
      <c r="L154" s="70"/>
      <c r="M154" s="70"/>
    </row>
    <row r="155" spans="2:14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</row>
    <row r="157" spans="2:14">
      <c r="L157" s="73"/>
    </row>
    <row r="158" spans="2:14">
      <c r="L158" s="73"/>
    </row>
    <row r="160" spans="2:14">
      <c r="D160" s="71"/>
      <c r="E160" s="71"/>
      <c r="F160" s="71"/>
      <c r="G160" s="71"/>
      <c r="H160" s="71"/>
      <c r="I160" s="71"/>
      <c r="J160" s="71"/>
      <c r="K160" s="71"/>
      <c r="L160" s="71"/>
    </row>
    <row r="161" spans="2:12">
      <c r="C161" s="22"/>
      <c r="D161" s="72"/>
      <c r="E161" s="72"/>
      <c r="F161" s="72"/>
      <c r="G161" s="72"/>
      <c r="H161" s="72"/>
      <c r="I161" s="72"/>
      <c r="J161" s="72"/>
      <c r="K161" s="72"/>
      <c r="L161" s="72"/>
    </row>
    <row r="162" spans="2:12">
      <c r="C162" s="73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2:12">
      <c r="C163" s="74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2:12">
      <c r="B164" s="67"/>
      <c r="C164" s="74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2:12">
      <c r="B165" s="67"/>
      <c r="C165" s="74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2:12">
      <c r="C166" s="74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2:12">
      <c r="C167" s="74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2:12">
      <c r="C168" s="74"/>
      <c r="D168" s="22"/>
      <c r="E168" s="22"/>
      <c r="F168" s="22"/>
      <c r="G168" s="22"/>
      <c r="H168" s="22"/>
      <c r="I168" s="22"/>
      <c r="J168" s="22"/>
      <c r="K168" s="22"/>
      <c r="L168" s="22"/>
    </row>
  </sheetData>
  <scenarios current="0" sqref="I50 N50 S48">
    <scenario name="Best_Case" locked="1" count="5" user="David Moore">
      <inputCells r="K32" val="0.07" numFmtId="165"/>
      <inputCells r="K33" val="0.61" numFmtId="165"/>
      <inputCells r="K35" val="0.03" numFmtId="165"/>
      <inputCells r="K36" val="0.065" numFmtId="165"/>
      <inputCells r="I45" val="0.035" numFmtId="165"/>
    </scenario>
    <scenario name="Base_case" locked="1" count="5" user="David Moore">
      <inputCells r="K32" val="0.045" numFmtId="165"/>
      <inputCells r="K33" val="0.624" numFmtId="165"/>
      <inputCells r="K35" val="0.04" numFmtId="165"/>
      <inputCells r="K36" val="0.055" numFmtId="165"/>
      <inputCells r="I45" val="0.015" numFmtId="165"/>
    </scenario>
    <scenario name="Worse_Case" locked="1" count="5" user="David Moore" comment="Created by David Moore on 10/21/2019">
      <inputCells r="K32" val="0.025" numFmtId="165"/>
      <inputCells r="K33" val="0.64" numFmtId="165"/>
      <inputCells r="K35" val="0.045" numFmtId="165"/>
      <inputCells r="K36" val="0.05" numFmtId="165"/>
      <inputCells r="I45" val="0.015" numFmtId="165"/>
    </scenario>
  </scenarios>
  <pageMargins left="0.7" right="0.7" top="0.75" bottom="0.75" header="0.3" footer="0.3"/>
  <pageSetup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D90E6-9824-49FC-97A5-CF8529C5E553}">
  <sheetPr codeName="Sheet7"/>
  <dimension ref="B2:H30"/>
  <sheetViews>
    <sheetView zoomScaleNormal="100" workbookViewId="0">
      <selection activeCell="C31" sqref="C31"/>
    </sheetView>
  </sheetViews>
  <sheetFormatPr defaultColWidth="10.1796875" defaultRowHeight="12.5"/>
  <cols>
    <col min="1" max="1" width="3.1796875" style="82" customWidth="1"/>
    <col min="2" max="2" width="13.1796875" style="82" customWidth="1"/>
    <col min="3" max="3" width="19.26953125" style="82" customWidth="1"/>
    <col min="4" max="16384" width="10.1796875" style="82"/>
  </cols>
  <sheetData>
    <row r="2" spans="2:8" s="80" customFormat="1" ht="18">
      <c r="B2" s="79" t="s">
        <v>104</v>
      </c>
      <c r="C2" s="79"/>
    </row>
    <row r="3" spans="2:8" ht="13">
      <c r="B3" s="81" t="s">
        <v>105</v>
      </c>
      <c r="C3" s="81"/>
      <c r="E3" s="83"/>
    </row>
    <row r="4" spans="2:8" ht="13">
      <c r="B4" s="81" t="s">
        <v>106</v>
      </c>
      <c r="C4" s="81"/>
      <c r="E4" s="84"/>
    </row>
    <row r="5" spans="2:8" ht="13">
      <c r="B5" s="81" t="s">
        <v>107</v>
      </c>
      <c r="C5" s="81"/>
      <c r="E5" s="85"/>
    </row>
    <row r="6" spans="2:8" ht="13">
      <c r="B6" s="81" t="s">
        <v>108</v>
      </c>
      <c r="C6" s="81"/>
      <c r="E6" s="86"/>
      <c r="F6" s="81" t="s">
        <v>109</v>
      </c>
    </row>
    <row r="7" spans="2:8" ht="13">
      <c r="B7" s="81" t="s">
        <v>110</v>
      </c>
      <c r="C7" s="81"/>
      <c r="E7" s="87"/>
    </row>
    <row r="8" spans="2:8" ht="13">
      <c r="B8" s="81" t="s">
        <v>111</v>
      </c>
      <c r="C8" s="81"/>
      <c r="E8" s="87"/>
    </row>
    <row r="9" spans="2:8" ht="13">
      <c r="B9" s="81" t="s">
        <v>112</v>
      </c>
      <c r="C9" s="81"/>
      <c r="E9" s="85"/>
    </row>
    <row r="10" spans="2:8" ht="13">
      <c r="B10" s="81" t="s">
        <v>113</v>
      </c>
      <c r="C10" s="81"/>
      <c r="E10" s="88"/>
    </row>
    <row r="11" spans="2:8" ht="13">
      <c r="B11" s="81"/>
      <c r="C11" s="81"/>
      <c r="E11" s="89"/>
    </row>
    <row r="12" spans="2:8" ht="13">
      <c r="B12" s="81" t="s">
        <v>114</v>
      </c>
      <c r="C12" s="90" t="s">
        <v>115</v>
      </c>
      <c r="E12" s="89"/>
    </row>
    <row r="13" spans="2:8" ht="13">
      <c r="B13" s="81"/>
      <c r="C13" s="81"/>
    </row>
    <row r="14" spans="2:8" s="93" customFormat="1" ht="13.5">
      <c r="B14" s="91" t="s">
        <v>116</v>
      </c>
      <c r="C14" s="92"/>
    </row>
    <row r="15" spans="2:8" s="81" customFormat="1" ht="13">
      <c r="B15" s="94" t="s">
        <v>117</v>
      </c>
    </row>
    <row r="16" spans="2:8" s="81" customFormat="1" ht="13">
      <c r="B16" s="81" t="s">
        <v>118</v>
      </c>
      <c r="D16" s="95">
        <f>E3</f>
        <v>0</v>
      </c>
      <c r="E16" s="81" t="s">
        <v>119</v>
      </c>
      <c r="G16" s="90">
        <f>E9</f>
        <v>0</v>
      </c>
      <c r="H16" s="96"/>
    </row>
    <row r="17" spans="2:8" s="81" customFormat="1" ht="13">
      <c r="B17" s="81" t="s">
        <v>120</v>
      </c>
      <c r="D17" s="95">
        <f>E4</f>
        <v>0</v>
      </c>
      <c r="E17" s="81" t="s">
        <v>121</v>
      </c>
      <c r="G17" s="97">
        <f>E10</f>
        <v>0</v>
      </c>
      <c r="H17" s="96"/>
    </row>
    <row r="18" spans="2:8" s="81" customFormat="1" ht="13">
      <c r="B18" s="81" t="s">
        <v>122</v>
      </c>
      <c r="D18" s="95" t="e">
        <f ca="1">(D16*G17+D29*G16)/(G17+G16)</f>
        <v>#DIV/0!</v>
      </c>
      <c r="E18" s="81" t="s">
        <v>123</v>
      </c>
      <c r="G18" s="98">
        <f>E8</f>
        <v>0</v>
      </c>
    </row>
    <row r="19" spans="2:8" s="81" customFormat="1" ht="13">
      <c r="B19" s="81" t="s">
        <v>124</v>
      </c>
      <c r="D19" s="95">
        <f>D17</f>
        <v>0</v>
      </c>
      <c r="E19" s="81" t="s">
        <v>125</v>
      </c>
      <c r="G19" s="99">
        <f>E6^2</f>
        <v>0</v>
      </c>
    </row>
    <row r="20" spans="2:8" s="81" customFormat="1" ht="13">
      <c r="B20" s="81" t="s">
        <v>126</v>
      </c>
      <c r="D20" s="95">
        <f>E5</f>
        <v>0</v>
      </c>
      <c r="E20" s="81" t="s">
        <v>127</v>
      </c>
      <c r="G20" s="98">
        <f>E7</f>
        <v>0</v>
      </c>
    </row>
    <row r="21" spans="2:8" s="81" customFormat="1" ht="13">
      <c r="D21" s="94"/>
      <c r="E21" s="81" t="s">
        <v>128</v>
      </c>
      <c r="G21" s="100">
        <f>G18-G20</f>
        <v>0</v>
      </c>
    </row>
    <row r="22" spans="2:8" s="81" customFormat="1" ht="13"/>
    <row r="23" spans="2:8" s="81" customFormat="1" ht="13">
      <c r="B23" s="81" t="s">
        <v>129</v>
      </c>
      <c r="C23" s="90" t="e">
        <f ca="1">(LN(D18/D19)+(G21+(G19/2))*D20)/(((G19)^(0.5))*(D20^0.5))</f>
        <v>#DIV/0!</v>
      </c>
    </row>
    <row r="24" spans="2:8" s="81" customFormat="1" ht="13">
      <c r="B24" s="81" t="s">
        <v>130</v>
      </c>
      <c r="C24" s="90" t="e">
        <f ca="1">NORMSDIST(C23)</f>
        <v>#DIV/0!</v>
      </c>
    </row>
    <row r="25" spans="2:8" s="81" customFormat="1" ht="13"/>
    <row r="26" spans="2:8" s="81" customFormat="1" ht="13">
      <c r="B26" s="81" t="s">
        <v>131</v>
      </c>
      <c r="C26" s="90" t="e">
        <f ca="1">C23-((G19^0.5)*(D20^(0.5)))</f>
        <v>#DIV/0!</v>
      </c>
    </row>
    <row r="27" spans="2:8" s="81" customFormat="1" ht="13">
      <c r="B27" s="81" t="s">
        <v>132</v>
      </c>
      <c r="C27" s="90" t="e">
        <f ca="1">NORMSDIST(C26)</f>
        <v>#DIV/0!</v>
      </c>
    </row>
    <row r="28" spans="2:8" ht="13.5" thickBot="1">
      <c r="B28" s="81"/>
      <c r="C28" s="81"/>
    </row>
    <row r="29" spans="2:8" s="81" customFormat="1" ht="13.5" thickBot="1">
      <c r="B29" s="81" t="s">
        <v>133</v>
      </c>
      <c r="D29" s="101" t="e">
        <f ca="1">IF(C12="OFF",((EXP((0-G20)*D20))*D18*C24-D19*(EXP((0-G18)*D20))*C27),0)</f>
        <v>#DIV/0!</v>
      </c>
      <c r="H29" s="102"/>
    </row>
    <row r="30" spans="2:8" s="81" customFormat="1" ht="13.5" thickBot="1">
      <c r="B30" s="81" t="s">
        <v>134</v>
      </c>
      <c r="E30" s="103" t="e">
        <f ca="1">D29*E9</f>
        <v>#DIV/0!</v>
      </c>
    </row>
  </sheetData>
  <dataValidations count="1">
    <dataValidation type="list" allowBlank="1" showInputMessage="1" showErrorMessage="1" sqref="C12" xr:uid="{29959272-FECA-4E04-A05F-A7D66EA48B07}">
      <formula1>"ON,OFF"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YETI_DCF</vt:lpstr>
      <vt:lpstr>Option_Value</vt:lpstr>
    </vt:vector>
  </TitlesOfParts>
  <Company>Loyola Marymount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2019-02-12T17:30:01Z</dcterms:created>
  <dcterms:modified xsi:type="dcterms:W3CDTF">2020-03-25T18:13:08Z</dcterms:modified>
</cp:coreProperties>
</file>