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ownloads\"/>
    </mc:Choice>
  </mc:AlternateContent>
  <xr:revisionPtr revIDLastSave="0" documentId="13_ncr:1_{71C91886-8FF6-46C0-A0B7-08638CA5E7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NTX_DCF" sheetId="1" r:id="rId1"/>
    <sheet name="GNTX_IS" sheetId="2" r:id="rId2"/>
    <sheet name="GNTX_CF" sheetId="3" r:id="rId3"/>
    <sheet name="GNTX_BS" sheetId="4" r:id="rId4"/>
  </sheets>
  <externalReferences>
    <externalReference r:id="rId5"/>
    <externalReference r:id="rId6"/>
  </externalReferences>
  <definedNames>
    <definedName name="_xlnm._FilterDatabase" localSheetId="0" hidden="1">GNTX_DCF!#REF!</definedName>
    <definedName name="AXL_Debt">[1]AXL_BS!$B$65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2" l="1"/>
  <c r="B34" i="2"/>
  <c r="B48" i="3"/>
  <c r="C48" i="3"/>
  <c r="B47" i="3"/>
  <c r="H47" i="4"/>
  <c r="C47" i="4"/>
  <c r="D47" i="4"/>
  <c r="E47" i="4"/>
  <c r="F47" i="4"/>
  <c r="G47" i="4"/>
  <c r="B47" i="4"/>
  <c r="L74" i="1" l="1"/>
  <c r="M74" i="1" s="1"/>
  <c r="N74" i="1" s="1"/>
  <c r="O74" i="1" s="1"/>
  <c r="F8" i="1"/>
  <c r="F13" i="1"/>
  <c r="F12" i="1"/>
  <c r="F9" i="1"/>
  <c r="F10" i="1" l="1"/>
  <c r="F14" i="1" s="1"/>
  <c r="F28" i="1"/>
  <c r="F29" i="1"/>
  <c r="F30" i="1"/>
  <c r="D35" i="2"/>
  <c r="E35" i="2"/>
  <c r="F35" i="2"/>
  <c r="G35" i="2"/>
  <c r="F19" i="1" s="1"/>
  <c r="F31" i="1" s="1"/>
  <c r="H35" i="2"/>
  <c r="C35" i="2"/>
  <c r="D34" i="2"/>
  <c r="E34" i="2"/>
  <c r="F34" i="2"/>
  <c r="G34" i="2"/>
  <c r="F18" i="1" s="1"/>
  <c r="H34" i="2"/>
  <c r="C34" i="2"/>
  <c r="F33" i="1" l="1"/>
  <c r="F32" i="1"/>
  <c r="F15" i="1"/>
  <c r="F16" i="1" s="1"/>
  <c r="F21" i="1" s="1"/>
  <c r="F58" i="1"/>
  <c r="C47" i="3"/>
  <c r="D47" i="3"/>
  <c r="E47" i="3"/>
  <c r="F47" i="3"/>
  <c r="G47" i="3"/>
  <c r="H47" i="3"/>
  <c r="D48" i="3"/>
  <c r="E48" i="3"/>
  <c r="F48" i="3"/>
  <c r="G48" i="3"/>
  <c r="H48" i="3"/>
  <c r="G7" i="1"/>
  <c r="H7" i="1" s="1"/>
  <c r="F25" i="1"/>
  <c r="G25" i="1" s="1"/>
  <c r="H25" i="1" s="1"/>
  <c r="I25" i="1" s="1"/>
  <c r="J25" i="1" s="1"/>
  <c r="K25" i="1" s="1"/>
  <c r="L25" i="1" s="1"/>
  <c r="M25" i="1" s="1"/>
  <c r="N25" i="1" s="1"/>
  <c r="O25" i="1" s="1"/>
  <c r="R28" i="1" l="1"/>
  <c r="L28" i="1" s="1"/>
  <c r="M28" i="1" s="1"/>
  <c r="N28" i="1" s="1"/>
  <c r="O28" i="1" s="1"/>
  <c r="R32" i="1"/>
  <c r="R30" i="1"/>
  <c r="L30" i="1" s="1"/>
  <c r="M30" i="1" s="1"/>
  <c r="N30" i="1" s="1"/>
  <c r="O30" i="1" s="1"/>
  <c r="R29" i="1"/>
  <c r="R27" i="1"/>
  <c r="L27" i="1" s="1"/>
  <c r="M27" i="1" s="1"/>
  <c r="N27" i="1" s="1"/>
  <c r="O27" i="1" s="1"/>
  <c r="R31" i="1"/>
  <c r="F65" i="1"/>
  <c r="F60" i="1"/>
  <c r="F59" i="1"/>
  <c r="F64" i="1"/>
  <c r="F61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I7" i="1"/>
  <c r="H9" i="1"/>
  <c r="H13" i="1"/>
  <c r="H18" i="1"/>
  <c r="H19" i="1"/>
  <c r="H8" i="1"/>
  <c r="H12" i="1"/>
  <c r="G9" i="1"/>
  <c r="G12" i="1"/>
  <c r="G18" i="1"/>
  <c r="G19" i="1"/>
  <c r="G8" i="1"/>
  <c r="G13" i="1"/>
  <c r="G58" i="1"/>
  <c r="L32" i="1" l="1"/>
  <c r="M32" i="1" s="1"/>
  <c r="N32" i="1" s="1"/>
  <c r="O32" i="1" s="1"/>
  <c r="L29" i="1"/>
  <c r="M29" i="1" s="1"/>
  <c r="N29" i="1" s="1"/>
  <c r="O29" i="1" s="1"/>
  <c r="L31" i="1" s="1"/>
  <c r="M31" i="1" s="1"/>
  <c r="N31" i="1" s="1"/>
  <c r="O31" i="1" s="1"/>
  <c r="F62" i="1"/>
  <c r="G29" i="1"/>
  <c r="H30" i="1"/>
  <c r="G27" i="1"/>
  <c r="G10" i="1"/>
  <c r="H27" i="1"/>
  <c r="H10" i="1"/>
  <c r="G31" i="1"/>
  <c r="H31" i="1"/>
  <c r="G32" i="1"/>
  <c r="H32" i="1"/>
  <c r="F66" i="1"/>
  <c r="F68" i="1" s="1"/>
  <c r="F74" i="1" s="1"/>
  <c r="H58" i="1"/>
  <c r="G61" i="1"/>
  <c r="G60" i="1"/>
  <c r="G64" i="1"/>
  <c r="G59" i="1"/>
  <c r="G65" i="1"/>
  <c r="G28" i="1"/>
  <c r="H28" i="1"/>
  <c r="G30" i="1"/>
  <c r="H29" i="1"/>
  <c r="J7" i="1"/>
  <c r="I12" i="1"/>
  <c r="I9" i="1"/>
  <c r="I18" i="1"/>
  <c r="I19" i="1"/>
  <c r="I8" i="1"/>
  <c r="I13" i="1"/>
  <c r="G66" i="1" l="1"/>
  <c r="I31" i="1"/>
  <c r="I28" i="1"/>
  <c r="I32" i="1"/>
  <c r="I58" i="1"/>
  <c r="H61" i="1"/>
  <c r="H60" i="1"/>
  <c r="H64" i="1"/>
  <c r="H65" i="1"/>
  <c r="H59" i="1"/>
  <c r="H33" i="1"/>
  <c r="H14" i="1"/>
  <c r="I29" i="1"/>
  <c r="I30" i="1"/>
  <c r="K7" i="1"/>
  <c r="L7" i="1" s="1"/>
  <c r="M7" i="1" s="1"/>
  <c r="N7" i="1" s="1"/>
  <c r="O7" i="1" s="1"/>
  <c r="J13" i="1"/>
  <c r="J18" i="1"/>
  <c r="J8" i="1"/>
  <c r="J12" i="1"/>
  <c r="J9" i="1"/>
  <c r="J19" i="1"/>
  <c r="G62" i="1"/>
  <c r="G68" i="1" s="1"/>
  <c r="G14" i="1"/>
  <c r="G33" i="1"/>
  <c r="I27" i="1"/>
  <c r="I10" i="1"/>
  <c r="J32" i="1" l="1"/>
  <c r="K8" i="1"/>
  <c r="J27" i="1"/>
  <c r="J10" i="1"/>
  <c r="G15" i="1"/>
  <c r="G16" i="1" s="1"/>
  <c r="J58" i="1"/>
  <c r="I59" i="1"/>
  <c r="I64" i="1"/>
  <c r="I61" i="1"/>
  <c r="I65" i="1"/>
  <c r="I60" i="1"/>
  <c r="G74" i="1"/>
  <c r="G69" i="1"/>
  <c r="G20" i="1" s="1"/>
  <c r="J30" i="1"/>
  <c r="H62" i="1"/>
  <c r="J31" i="1"/>
  <c r="I33" i="1"/>
  <c r="I14" i="1"/>
  <c r="J28" i="1"/>
  <c r="H66" i="1"/>
  <c r="J29" i="1"/>
  <c r="H15" i="1"/>
  <c r="H16" i="1" s="1"/>
  <c r="H68" i="1" l="1"/>
  <c r="H74" i="1" s="1"/>
  <c r="G21" i="1"/>
  <c r="I66" i="1"/>
  <c r="I15" i="1"/>
  <c r="I16" i="1" s="1"/>
  <c r="K58" i="1"/>
  <c r="L58" i="1" s="1"/>
  <c r="M58" i="1" s="1"/>
  <c r="N58" i="1" s="1"/>
  <c r="O58" i="1" s="1"/>
  <c r="J64" i="1"/>
  <c r="J59" i="1"/>
  <c r="J65" i="1"/>
  <c r="J61" i="1"/>
  <c r="J60" i="1"/>
  <c r="J33" i="1"/>
  <c r="J14" i="1"/>
  <c r="I62" i="1"/>
  <c r="L8" i="1"/>
  <c r="K12" i="1"/>
  <c r="K68" i="1"/>
  <c r="K13" i="1"/>
  <c r="K19" i="1"/>
  <c r="K18" i="1" s="1"/>
  <c r="K9" i="1"/>
  <c r="K10" i="1" s="1"/>
  <c r="K33" i="1" s="1"/>
  <c r="H69" i="1" l="1"/>
  <c r="H20" i="1" s="1"/>
  <c r="H21" i="1" s="1"/>
  <c r="I68" i="1"/>
  <c r="I69" i="1" s="1"/>
  <c r="I20" i="1" s="1"/>
  <c r="I21" i="1" s="1"/>
  <c r="K14" i="1"/>
  <c r="K15" i="1" s="1"/>
  <c r="L19" i="1"/>
  <c r="L18" i="1" s="1"/>
  <c r="L9" i="1"/>
  <c r="L10" i="1" s="1"/>
  <c r="L33" i="1" s="1"/>
  <c r="M8" i="1"/>
  <c r="L12" i="1"/>
  <c r="L68" i="1"/>
  <c r="L69" i="1" s="1"/>
  <c r="L20" i="1" s="1"/>
  <c r="L13" i="1"/>
  <c r="J62" i="1"/>
  <c r="J15" i="1"/>
  <c r="J16" i="1" s="1"/>
  <c r="J66" i="1"/>
  <c r="I74" i="1" l="1"/>
  <c r="K16" i="1"/>
  <c r="J68" i="1"/>
  <c r="J74" i="1" s="1"/>
  <c r="L14" i="1"/>
  <c r="L15" i="1" s="1"/>
  <c r="M13" i="1"/>
  <c r="M19" i="1"/>
  <c r="M18" i="1" s="1"/>
  <c r="M9" i="1"/>
  <c r="M10" i="1" s="1"/>
  <c r="M33" i="1" s="1"/>
  <c r="N8" i="1"/>
  <c r="M12" i="1"/>
  <c r="M68" i="1"/>
  <c r="M69" i="1" s="1"/>
  <c r="M20" i="1" s="1"/>
  <c r="K69" i="1" l="1"/>
  <c r="K20" i="1" s="1"/>
  <c r="K21" i="1" s="1"/>
  <c r="L16" i="1"/>
  <c r="L21" i="1" s="1"/>
  <c r="J69" i="1"/>
  <c r="J20" i="1" s="1"/>
  <c r="J21" i="1" s="1"/>
  <c r="N68" i="1"/>
  <c r="N69" i="1" s="1"/>
  <c r="N20" i="1" s="1"/>
  <c r="N13" i="1"/>
  <c r="N19" i="1"/>
  <c r="N18" i="1" s="1"/>
  <c r="N9" i="1"/>
  <c r="N10" i="1" s="1"/>
  <c r="N33" i="1" s="1"/>
  <c r="O8" i="1"/>
  <c r="N12" i="1"/>
  <c r="M14" i="1"/>
  <c r="M15" i="1" s="1"/>
  <c r="N14" i="1" l="1"/>
  <c r="M16" i="1"/>
  <c r="M21" i="1" s="1"/>
  <c r="O12" i="1"/>
  <c r="O68" i="1"/>
  <c r="O69" i="1" s="1"/>
  <c r="O20" i="1" s="1"/>
  <c r="O13" i="1"/>
  <c r="O19" i="1"/>
  <c r="O18" i="1" s="1"/>
  <c r="O9" i="1"/>
  <c r="O10" i="1" s="1"/>
  <c r="O33" i="1" s="1"/>
  <c r="N15" i="1" l="1"/>
  <c r="N16" i="1" s="1"/>
  <c r="N21" i="1" s="1"/>
  <c r="O14" i="1"/>
  <c r="O15" i="1" l="1"/>
  <c r="O16" i="1" s="1"/>
  <c r="O21" i="1" s="1"/>
</calcChain>
</file>

<file path=xl/sharedStrings.xml><?xml version="1.0" encoding="utf-8"?>
<sst xmlns="http://schemas.openxmlformats.org/spreadsheetml/2006/main" count="181" uniqueCount="133">
  <si>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</si>
  <si>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</si>
  <si>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</si>
  <si>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</si>
  <si>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</si>
  <si>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</si>
  <si>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</si>
  <si>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</si>
  <si>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</si>
  <si>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</si>
  <si>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</si>
  <si>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</si>
  <si>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</si>
  <si>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</si>
  <si>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</si>
  <si>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</si>
  <si>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</si>
  <si>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</si>
  <si>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</si>
  <si>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</si>
  <si>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</si>
  <si>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</si>
  <si>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</si>
  <si>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</si>
  <si>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</si>
  <si>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</si>
  <si>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</si>
  <si>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</si>
  <si>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</si>
  <si>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</si>
  <si>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</si>
  <si>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</si>
  <si>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</si>
  <si>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</si>
  <si>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</si>
  <si>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</si>
  <si>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</si>
  <si>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</si>
  <si>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</si>
  <si>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</si>
  <si>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</si>
  <si>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</si>
  <si>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</si>
  <si>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</si>
  <si>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</si>
  <si>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</si>
  <si>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</si>
  <si>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</si>
  <si>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</si>
  <si>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</si>
  <si>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</si>
  <si>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</si>
  <si>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</si>
  <si>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</si>
  <si>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</si>
  <si>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</si>
  <si>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</si>
  <si>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</si>
  <si>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</si>
  <si>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</si>
  <si>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</si>
  <si>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</si>
  <si>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</si>
  <si>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</si>
  <si>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</si>
  <si>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</si>
  <si>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</si>
  <si>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</si>
  <si>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</si>
  <si>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</si>
  <si>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</si>
  <si>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</si>
  <si>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</si>
  <si>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</si>
  <si>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</si>
  <si>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</si>
  <si>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</si>
  <si>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</si>
  <si>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</si>
  <si>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</si>
  <si>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</si>
  <si>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</si>
  <si>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</si>
  <si>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</si>
  <si>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</si>
  <si>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</si>
  <si>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</si>
  <si>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</si>
  <si>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</si>
  <si>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</si>
  <si>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</si>
  <si>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</si>
  <si>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</si>
  <si>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</si>
  <si>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</si>
  <si>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</si>
  <si>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</si>
  <si>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</si>
  <si>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</si>
  <si>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</si>
  <si>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</si>
  <si>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</si>
  <si>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</si>
  <si>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</si>
  <si>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</si>
  <si>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</si>
  <si>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</si>
  <si>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</si>
  <si>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</si>
  <si>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</si>
  <si>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</si>
  <si>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</si>
  <si>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</si>
  <si>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</si>
  <si>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</si>
  <si>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</si>
  <si>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</si>
  <si>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</si>
  <si>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</si>
  <si>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</si>
  <si>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</si>
  <si>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</si>
  <si>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</si>
  <si>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</si>
  <si>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</si>
  <si>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</si>
  <si>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</si>
  <si>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</si>
  <si>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</si>
  <si>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</si>
  <si>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</si>
  <si>
    <t>-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</si>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</sst>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%"/>
    <numFmt numFmtId="171" formatCode="0.0"/>
    <numFmt numFmtId="172" formatCode="_(0.0_);\(0.0\);&quot;OK&quot;"/>
    <numFmt numFmtId="173" formatCode="_(0.00_);\(0.00\);&quot;OK&quot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theme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">
    <xf numFmtId="0" fontId="0" fillId="0" borderId="0" applyFill="0"/>
    <xf numFmtId="0" fontId="1" fillId="0" borderId="0"/>
    <xf numFmtId="9" fontId="20" fillId="0" borderId="0" applyFont="0" applyFill="0" applyBorder="0" applyAlignment="0" applyProtection="0"/>
    <xf numFmtId="0" fontId="13" fillId="0" borderId="0" applyFill="0"/>
  </cellStyleXfs>
  <cellXfs count="92">
    <xf numFmtId="0" fontId="0" fillId="0" borderId="0" xfId="0"/>
    <xf numFmtId="0" fontId="2" fillId="0" borderId="0" xfId="1" applyFont="1"/>
    <xf numFmtId="166" fontId="2" fillId="0" borderId="0" xfId="1" applyNumberFormat="1" applyFont="1"/>
    <xf numFmtId="166" fontId="5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164" fontId="2" fillId="0" borderId="5" xfId="1" applyNumberFormat="1" applyFont="1" applyBorder="1"/>
    <xf numFmtId="0" fontId="5" fillId="0" borderId="0" xfId="1" applyFont="1" applyBorder="1"/>
    <xf numFmtId="166" fontId="10" fillId="0" borderId="5" xfId="1" applyNumberFormat="1" applyFont="1" applyBorder="1"/>
    <xf numFmtId="166" fontId="10" fillId="0" borderId="0" xfId="1" applyNumberFormat="1" applyFont="1" applyBorder="1"/>
    <xf numFmtId="164" fontId="10" fillId="0" borderId="5" xfId="1" applyNumberFormat="1" applyFont="1" applyBorder="1"/>
    <xf numFmtId="164" fontId="10" fillId="0" borderId="0" xfId="1" applyNumberFormat="1" applyFont="1" applyBorder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166" fontId="2" fillId="0" borderId="0" xfId="1" applyNumberFormat="1" applyFont="1" applyBorder="1"/>
    <xf numFmtId="0" fontId="3" fillId="0" borderId="0" xfId="1" applyFont="1" applyAlignment="1">
      <alignment horizontal="center"/>
    </xf>
    <xf numFmtId="166" fontId="7" fillId="0" borderId="0" xfId="1" applyNumberFormat="1" applyFont="1"/>
    <xf numFmtId="0" fontId="2" fillId="0" borderId="0" xfId="1" applyFont="1" applyFill="1" applyBorder="1"/>
    <xf numFmtId="166" fontId="7" fillId="0" borderId="0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6" fontId="7" fillId="0" borderId="8" xfId="1" applyNumberFormat="1" applyFont="1" applyBorder="1"/>
    <xf numFmtId="166" fontId="7" fillId="0" borderId="7" xfId="1" applyNumberFormat="1" applyFont="1" applyBorder="1"/>
    <xf numFmtId="9" fontId="6" fillId="0" borderId="0" xfId="1" applyNumberFormat="1" applyFont="1" applyBorder="1"/>
    <xf numFmtId="166" fontId="3" fillId="0" borderId="8" xfId="1" applyNumberFormat="1" applyFont="1" applyBorder="1"/>
    <xf numFmtId="166" fontId="3" fillId="0" borderId="7" xfId="1" applyNumberFormat="1" applyFont="1" applyBorder="1"/>
    <xf numFmtId="0" fontId="5" fillId="0" borderId="8" xfId="1" applyFont="1" applyBorder="1"/>
    <xf numFmtId="166" fontId="10" fillId="0" borderId="0" xfId="1" applyNumberFormat="1" applyFont="1"/>
    <xf numFmtId="166" fontId="3" fillId="0" borderId="5" xfId="1" applyNumberFormat="1" applyFont="1" applyBorder="1"/>
    <xf numFmtId="164" fontId="2" fillId="0" borderId="0" xfId="1" applyNumberFormat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0" fillId="0" borderId="0" xfId="0" applyFill="1"/>
    <xf numFmtId="166" fontId="0" fillId="0" borderId="0" xfId="0" applyNumberFormat="1" applyFill="1"/>
    <xf numFmtId="0" fontId="12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3" fillId="0" borderId="0" xfId="0" applyFont="1" applyFill="1"/>
    <xf numFmtId="0" fontId="1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166" fontId="19" fillId="0" borderId="0" xfId="0" applyNumberFormat="1" applyFont="1" applyFill="1"/>
    <xf numFmtId="166" fontId="3" fillId="0" borderId="0" xfId="1" applyNumberFormat="1" applyFont="1" applyBorder="1"/>
    <xf numFmtId="170" fontId="0" fillId="0" borderId="0" xfId="2" applyNumberFormat="1" applyFont="1"/>
    <xf numFmtId="170" fontId="2" fillId="0" borderId="0" xfId="1" applyNumberFormat="1" applyFont="1"/>
    <xf numFmtId="0" fontId="0" fillId="0" borderId="0" xfId="0" applyFill="1" applyAlignment="1">
      <alignment horizontal="left"/>
    </xf>
    <xf numFmtId="2" fontId="0" fillId="0" borderId="0" xfId="0" applyNumberFormat="1" applyFill="1"/>
    <xf numFmtId="171" fontId="0" fillId="0" borderId="0" xfId="0" applyNumberFormat="1" applyFill="1"/>
    <xf numFmtId="171" fontId="14" fillId="0" borderId="0" xfId="0" applyNumberFormat="1" applyFont="1" applyFill="1"/>
    <xf numFmtId="171" fontId="0" fillId="0" borderId="0" xfId="0" applyNumberFormat="1" applyFill="1" applyAlignment="1">
      <alignment horizontal="left"/>
    </xf>
    <xf numFmtId="172" fontId="0" fillId="0" borderId="0" xfId="0" applyNumberFormat="1" applyFill="1"/>
    <xf numFmtId="173" fontId="0" fillId="0" borderId="0" xfId="0" applyNumberFormat="1" applyFill="1"/>
    <xf numFmtId="0" fontId="14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right" vertical="top"/>
    </xf>
    <xf numFmtId="7" fontId="2" fillId="0" borderId="0" xfId="1" applyNumberFormat="1" applyFont="1"/>
  </cellXfs>
  <cellStyles count="4">
    <cellStyle name="Normal" xfId="0" builtinId="0"/>
    <cellStyle name="Normal 2" xfId="1" xr:uid="{00000000-0005-0000-0000-000001000000}"/>
    <cellStyle name="Normal 3" xfId="3" xr:uid="{DC2840E1-F4A2-4861-B733-5441F281F9C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RegBeta"/>
      <sheetName val="Gentex_BS_Vertical"/>
      <sheetName val="Gentex_IS_Vertical"/>
      <sheetName val="Gentex_IS_Horizontal"/>
      <sheetName val="Gentex_Ratios"/>
      <sheetName val="GNTX_DCF"/>
      <sheetName val="Gentex_IS"/>
      <sheetName val="Gentex_CF"/>
      <sheetName val="Gentex_BS"/>
    </sheetNames>
    <sheetDataSet>
      <sheetData sheetId="0"/>
      <sheetData sheetId="1"/>
      <sheetData sheetId="2"/>
      <sheetData sheetId="3"/>
      <sheetData sheetId="4"/>
      <sheetData sheetId="5">
        <row r="109">
          <cell r="B109">
            <v>393</v>
          </cell>
        </row>
      </sheetData>
      <sheetData sheetId="6"/>
      <sheetData sheetId="7"/>
      <sheetData sheetId="8"/>
      <sheetData sheetId="9">
        <row r="78">
          <cell r="B78">
            <v>144.66900000000001</v>
          </cell>
        </row>
      </sheetData>
      <sheetData sheetId="10"/>
      <sheetData sheetId="11"/>
      <sheetData sheetId="12"/>
      <sheetData sheetId="13">
        <row r="111">
          <cell r="B111">
            <v>2188.2999999999997</v>
          </cell>
        </row>
      </sheetData>
      <sheetData sheetId="14"/>
      <sheetData sheetId="15"/>
      <sheetData sheetId="16"/>
      <sheetData sheetId="17">
        <row r="65">
          <cell r="B65">
            <v>3975.2000000000003</v>
          </cell>
        </row>
      </sheetData>
      <sheetData sheetId="18"/>
      <sheetData sheetId="19"/>
      <sheetData sheetId="20"/>
      <sheetData sheetId="21">
        <row r="94">
          <cell r="B94">
            <v>1799</v>
          </cell>
        </row>
      </sheetData>
      <sheetData sheetId="22"/>
      <sheetData sheetId="23"/>
      <sheetData sheetId="24"/>
      <sheetData sheetId="25">
        <row r="58">
          <cell r="B58">
            <v>1960.5</v>
          </cell>
        </row>
      </sheetData>
      <sheetData sheetId="26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74"/>
  <sheetViews>
    <sheetView showGridLines="0" tabSelected="1" topLeftCell="D1" zoomScale="115" zoomScaleNormal="115" workbookViewId="0">
      <selection activeCell="O41" sqref="O41"/>
    </sheetView>
  </sheetViews>
  <sheetFormatPr defaultColWidth="9.1796875" defaultRowHeight="14" outlineLevelRow="1" x14ac:dyDescent="0.3"/>
  <cols>
    <col min="1" max="1" width="3.81640625" style="1" customWidth="1"/>
    <col min="2" max="2" width="30" style="1" customWidth="1"/>
    <col min="3" max="3" width="5.54296875" style="1" customWidth="1"/>
    <col min="4" max="4" width="8.54296875" style="1" customWidth="1"/>
    <col min="5" max="5" width="9.7265625" style="1" customWidth="1"/>
    <col min="6" max="6" width="11.26953125" style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6384" width="9.1796875" style="1"/>
  </cols>
  <sheetData>
    <row r="1" spans="2:16" x14ac:dyDescent="0.3">
      <c r="B1" s="4" t="s">
        <v>53</v>
      </c>
    </row>
    <row r="2" spans="2:16" x14ac:dyDescent="0.3">
      <c r="B2" s="59" t="s">
        <v>52</v>
      </c>
      <c r="D2" s="59"/>
      <c r="E2" s="59"/>
    </row>
    <row r="3" spans="2:16" x14ac:dyDescent="0.3">
      <c r="B3" s="59"/>
      <c r="D3" s="59"/>
      <c r="E3" s="59"/>
    </row>
    <row r="4" spans="2:16" x14ac:dyDescent="0.3"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6" x14ac:dyDescent="0.3">
      <c r="C5" s="59"/>
      <c r="D5" s="59"/>
      <c r="E5" s="59"/>
    </row>
    <row r="6" spans="2:16" x14ac:dyDescent="0.3">
      <c r="B6" s="59"/>
      <c r="C6" s="59"/>
      <c r="D6" s="59"/>
      <c r="E6" s="59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2:16" x14ac:dyDescent="0.3">
      <c r="B7" s="59"/>
      <c r="C7" s="59"/>
      <c r="D7" s="59"/>
      <c r="E7" s="59"/>
      <c r="F7" s="58">
        <v>2014</v>
      </c>
      <c r="G7" s="57">
        <f t="shared" ref="G7:O7" si="0">F7+1</f>
        <v>2015</v>
      </c>
      <c r="H7" s="57">
        <f t="shared" si="0"/>
        <v>2016</v>
      </c>
      <c r="I7" s="57">
        <f t="shared" si="0"/>
        <v>2017</v>
      </c>
      <c r="J7" s="56">
        <f t="shared" si="0"/>
        <v>2018</v>
      </c>
      <c r="K7" s="55">
        <f t="shared" si="0"/>
        <v>2019</v>
      </c>
      <c r="L7" s="55">
        <f t="shared" si="0"/>
        <v>2020</v>
      </c>
      <c r="M7" s="55">
        <f t="shared" si="0"/>
        <v>2021</v>
      </c>
      <c r="N7" s="55">
        <f t="shared" si="0"/>
        <v>2022</v>
      </c>
      <c r="O7" s="55">
        <f t="shared" si="0"/>
        <v>2023</v>
      </c>
    </row>
    <row r="8" spans="2:16" x14ac:dyDescent="0.3">
      <c r="B8" s="1" t="s">
        <v>50</v>
      </c>
      <c r="F8" s="30">
        <f>INDEX(GNTX_IS!$A$7:$H$35,MATCH(GNTX_DCF!$B8,GNTX_IS!$A$7:$A$35,0),MATCH(GNTX_DCF!F$7,GNTX_IS!$A$7:$H$7,0))</f>
        <v>1375.501</v>
      </c>
      <c r="G8" s="30">
        <f>INDEX(GNTX_IS!$A$7:$H$35,MATCH(GNTX_DCF!$B8,GNTX_IS!$A$7:$A$35,0),MATCH(GNTX_DCF!G$7,GNTX_IS!$A$7:$H$7,0))</f>
        <v>1543.6179999999999</v>
      </c>
      <c r="H8" s="30">
        <f>INDEX(GNTX_IS!$A$7:$H$35,MATCH(GNTX_DCF!$B8,GNTX_IS!$A$7:$A$35,0),MATCH(GNTX_DCF!H$7,GNTX_IS!$A$7:$H$7,0))</f>
        <v>1678.925</v>
      </c>
      <c r="I8" s="30">
        <f>INDEX(GNTX_IS!$A$7:$H$35,MATCH(GNTX_DCF!$B8,GNTX_IS!$A$7:$A$35,0),MATCH(GNTX_DCF!I$7,GNTX_IS!$A$7:$H$7,0))</f>
        <v>1794.873</v>
      </c>
      <c r="J8" s="29">
        <f>INDEX(GNTX_IS!$A$7:$H$35,MATCH(GNTX_DCF!$B8,GNTX_IS!$A$7:$A$35,0),MATCH(GNTX_DCF!J$7,GNTX_IS!$A$7:$H$7,0))</f>
        <v>1834.063697</v>
      </c>
      <c r="K8" s="54">
        <f>J8*(1+K27)</f>
        <v>1916.5965633649998</v>
      </c>
      <c r="L8" s="54">
        <f t="shared" ref="L8:O8" si="1">K8*(1+L27)</f>
        <v>2005.2391544206309</v>
      </c>
      <c r="M8" s="54">
        <f t="shared" si="1"/>
        <v>2100.4880142556112</v>
      </c>
      <c r="N8" s="54">
        <f t="shared" si="1"/>
        <v>2202.8868049505722</v>
      </c>
      <c r="O8" s="54">
        <f t="shared" si="1"/>
        <v>2313.0311451981011</v>
      </c>
    </row>
    <row r="9" spans="2:16" x14ac:dyDescent="0.3">
      <c r="B9" s="1" t="s">
        <v>49</v>
      </c>
      <c r="F9" s="30">
        <f>INDEX(GNTX_IS!$A$7:$H$35,MATCH(GNTX_DCF!$B9,GNTX_IS!$A$7:$A$35,0),MATCH(GNTX_DCF!F$7,GNTX_IS!$A$7:$H$7,0))</f>
        <v>836.61099999999999</v>
      </c>
      <c r="G9" s="30">
        <f>INDEX(GNTX_IS!$A$7:$H$35,MATCH(GNTX_DCF!$B9,GNTX_IS!$A$7:$A$35,0),MATCH(GNTX_DCF!G$7,GNTX_IS!$A$7:$H$7,0))</f>
        <v>939.84199999999998</v>
      </c>
      <c r="H9" s="30">
        <f>INDEX(GNTX_IS!$A$7:$H$35,MATCH(GNTX_DCF!$B9,GNTX_IS!$A$7:$A$35,0),MATCH(GNTX_DCF!H$7,GNTX_IS!$A$7:$H$7,0))</f>
        <v>1010.473</v>
      </c>
      <c r="I9" s="30">
        <f>INDEX(GNTX_IS!$A$7:$H$35,MATCH(GNTX_DCF!$B9,GNTX_IS!$A$7:$A$35,0),MATCH(GNTX_DCF!I$7,GNTX_IS!$A$7:$H$7,0))</f>
        <v>1100.3440000000001</v>
      </c>
      <c r="J9" s="29">
        <f>INDEX(GNTX_IS!$A$7:$H$35,MATCH(GNTX_DCF!$B9,GNTX_IS!$A$7:$A$35,0),MATCH(GNTX_DCF!J$7,GNTX_IS!$A$7:$H$7,0))</f>
        <v>1143.5970050000001</v>
      </c>
      <c r="K9" s="2">
        <f>K8*K28</f>
        <v>1195.9562555397599</v>
      </c>
      <c r="L9" s="2">
        <f t="shared" ref="L9:O9" si="2">L8*L28</f>
        <v>1251.2692323584738</v>
      </c>
      <c r="M9" s="2">
        <f t="shared" si="2"/>
        <v>1310.7045208955014</v>
      </c>
      <c r="N9" s="2">
        <f t="shared" si="2"/>
        <v>1374.6013662891571</v>
      </c>
      <c r="O9" s="2">
        <f t="shared" si="2"/>
        <v>1443.331434603615</v>
      </c>
    </row>
    <row r="10" spans="2:16" x14ac:dyDescent="0.3">
      <c r="B10" s="4" t="s">
        <v>48</v>
      </c>
      <c r="F10" s="79">
        <f>F8-F9</f>
        <v>538.89</v>
      </c>
      <c r="G10" s="79">
        <f t="shared" ref="G10:J10" si="3">G8-G9</f>
        <v>603.77599999999995</v>
      </c>
      <c r="H10" s="79">
        <f t="shared" si="3"/>
        <v>668.452</v>
      </c>
      <c r="I10" s="79">
        <f t="shared" si="3"/>
        <v>694.529</v>
      </c>
      <c r="J10" s="53">
        <f t="shared" si="3"/>
        <v>690.46669199999997</v>
      </c>
      <c r="K10" s="3">
        <f t="shared" ref="K10" si="4">K8-K9</f>
        <v>720.64030782523992</v>
      </c>
      <c r="L10" s="3">
        <f t="shared" ref="L10" si="5">L8-L9</f>
        <v>753.96992206215714</v>
      </c>
      <c r="M10" s="3">
        <f t="shared" ref="M10" si="6">M8-M9</f>
        <v>789.78349336010979</v>
      </c>
      <c r="N10" s="3">
        <f t="shared" ref="N10" si="7">N8-N9</f>
        <v>828.28543866141513</v>
      </c>
      <c r="O10" s="3">
        <f t="shared" ref="O10" si="8">O8-O9</f>
        <v>869.69971059448608</v>
      </c>
    </row>
    <row r="11" spans="2:16" x14ac:dyDescent="0.3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2:16" x14ac:dyDescent="0.3">
      <c r="B12" s="12" t="s">
        <v>47</v>
      </c>
      <c r="C12" s="12"/>
      <c r="D12" s="12"/>
      <c r="E12" s="12"/>
      <c r="F12" s="28">
        <f>INDEX(GNTX_IS!$A$7:$H$35,MATCH(GNTX_DCF!$B12,GNTX_IS!$A$7:$A$35,0),MATCH(GNTX_DCF!F$7,GNTX_IS!$A$7:$H$7,0))</f>
        <v>84.176000000000002</v>
      </c>
      <c r="G12" s="28">
        <f>INDEX(GNTX_IS!$A$7:$H$35,MATCH(GNTX_DCF!$B12,GNTX_IS!$A$7:$A$35,0),MATCH(GNTX_DCF!G$7,GNTX_IS!$A$7:$H$7,0))</f>
        <v>88.393000000000001</v>
      </c>
      <c r="H12" s="28">
        <f>INDEX(GNTX_IS!$A$7:$H$35,MATCH(GNTX_DCF!$B12,GNTX_IS!$A$7:$A$35,0),MATCH(GNTX_DCF!H$7,GNTX_IS!$A$7:$H$7,0))</f>
        <v>94.238</v>
      </c>
      <c r="I12" s="28">
        <f>INDEX(GNTX_IS!$A$7:$H$35,MATCH(GNTX_DCF!$B12,GNTX_IS!$A$7:$A$35,0),MATCH(GNTX_DCF!I$7,GNTX_IS!$A$7:$H$7,0))</f>
        <v>99.725999999999999</v>
      </c>
      <c r="J12" s="27">
        <f>INDEX(GNTX_IS!$A$7:$H$35,MATCH(GNTX_DCF!$B12,GNTX_IS!$A$7:$A$35,0),MATCH(GNTX_DCF!J$7,GNTX_IS!$A$7:$H$7,0))</f>
        <v>107.134862</v>
      </c>
      <c r="K12" s="39">
        <f>K8*K29</f>
        <v>134.16175943555001</v>
      </c>
      <c r="L12" s="39">
        <f t="shared" ref="L12:O12" si="9">L8*L29</f>
        <v>137.86019186641838</v>
      </c>
      <c r="M12" s="39">
        <f t="shared" si="9"/>
        <v>141.78294096225378</v>
      </c>
      <c r="N12" s="39">
        <f t="shared" si="9"/>
        <v>145.94125082797541</v>
      </c>
      <c r="O12" s="39">
        <f t="shared" si="9"/>
        <v>150.34702443787657</v>
      </c>
    </row>
    <row r="13" spans="2:16" x14ac:dyDescent="0.3">
      <c r="B13" s="12" t="s">
        <v>46</v>
      </c>
      <c r="C13" s="12"/>
      <c r="D13" s="12"/>
      <c r="E13" s="12"/>
      <c r="F13" s="28">
        <f>INDEX(GNTX_IS!$A$7:$H$35,MATCH(GNTX_DCF!$B13,GNTX_IS!$A$7:$A$35,0),MATCH(GNTX_DCF!F$7,GNTX_IS!$A$7:$H$7,0))</f>
        <v>55.88</v>
      </c>
      <c r="G13" s="28">
        <f>INDEX(GNTX_IS!$A$7:$H$35,MATCH(GNTX_DCF!$B13,GNTX_IS!$A$7:$A$35,0),MATCH(GNTX_DCF!G$7,GNTX_IS!$A$7:$H$7,0))</f>
        <v>56.616999999999997</v>
      </c>
      <c r="H13" s="28">
        <f>INDEX(GNTX_IS!$A$7:$H$35,MATCH(GNTX_DCF!$B13,GNTX_IS!$A$7:$A$35,0),MATCH(GNTX_DCF!H$7,GNTX_IS!$A$7:$H$7,0))</f>
        <v>62.470999999999997</v>
      </c>
      <c r="I13" s="28">
        <f>INDEX(GNTX_IS!$A$7:$H$35,MATCH(GNTX_DCF!$B13,GNTX_IS!$A$7:$A$35,0),MATCH(GNTX_DCF!I$7,GNTX_IS!$A$7:$H$7,0))</f>
        <v>71.442999999999998</v>
      </c>
      <c r="J13" s="27">
        <f>INDEX(GNTX_IS!$A$7:$H$35,MATCH(GNTX_DCF!$B13,GNTX_IS!$A$7:$A$35,0),MATCH(GNTX_DCF!J$7,GNTX_IS!$A$7:$H$7,0))</f>
        <v>75.206282999999999</v>
      </c>
      <c r="K13" s="39">
        <f>K8*K30</f>
        <v>76.6638625346</v>
      </c>
      <c r="L13" s="39">
        <f t="shared" ref="L13:O13" si="10">L8*L30</f>
        <v>80.209566176825234</v>
      </c>
      <c r="M13" s="39">
        <f t="shared" si="10"/>
        <v>84.019520570224458</v>
      </c>
      <c r="N13" s="39">
        <f t="shared" si="10"/>
        <v>88.115472198022886</v>
      </c>
      <c r="O13" s="39">
        <f t="shared" si="10"/>
        <v>92.521245807924046</v>
      </c>
    </row>
    <row r="14" spans="2:16" x14ac:dyDescent="0.3">
      <c r="B14" s="51" t="s">
        <v>45</v>
      </c>
      <c r="C14" s="51"/>
      <c r="D14" s="51"/>
      <c r="E14" s="51"/>
      <c r="F14" s="49">
        <f>F10-F12-F13</f>
        <v>398.834</v>
      </c>
      <c r="G14" s="49">
        <f t="shared" ref="G14:J14" si="11">G10-G12-G13</f>
        <v>458.76599999999991</v>
      </c>
      <c r="H14" s="49">
        <f t="shared" si="11"/>
        <v>511.74299999999994</v>
      </c>
      <c r="I14" s="49">
        <f t="shared" si="11"/>
        <v>523.36</v>
      </c>
      <c r="J14" s="50">
        <f t="shared" si="11"/>
        <v>508.12554699999998</v>
      </c>
      <c r="K14" s="49">
        <f t="shared" ref="K14" si="12">K10-K12-K13</f>
        <v>509.81468585508986</v>
      </c>
      <c r="L14" s="49">
        <f t="shared" ref="L14" si="13">L10-L12-L13</f>
        <v>535.90016401891353</v>
      </c>
      <c r="M14" s="49">
        <f t="shared" ref="M14" si="14">M10-M12-M13</f>
        <v>563.98103182763157</v>
      </c>
      <c r="N14" s="49">
        <f t="shared" ref="N14" si="15">N10-N12-N13</f>
        <v>594.22871563541685</v>
      </c>
      <c r="O14" s="49">
        <f t="shared" ref="O14" si="16">O10-O12-O13</f>
        <v>626.83144034868542</v>
      </c>
      <c r="P14" s="91"/>
    </row>
    <row r="15" spans="2:16" x14ac:dyDescent="0.3">
      <c r="B15" s="12" t="s">
        <v>44</v>
      </c>
      <c r="C15" s="48">
        <v>0.21</v>
      </c>
      <c r="D15" s="48">
        <v>0.25</v>
      </c>
      <c r="E15" s="12"/>
      <c r="F15" s="43">
        <f>F14*$D$15</f>
        <v>99.708500000000001</v>
      </c>
      <c r="G15" s="43">
        <f t="shared" ref="G15:J15" si="17">G14*$D$15</f>
        <v>114.69149999999998</v>
      </c>
      <c r="H15" s="43">
        <f t="shared" si="17"/>
        <v>127.93574999999998</v>
      </c>
      <c r="I15" s="43">
        <f t="shared" si="17"/>
        <v>130.84</v>
      </c>
      <c r="J15" s="34">
        <f t="shared" si="17"/>
        <v>127.03138675</v>
      </c>
      <c r="K15" s="43">
        <f>K14*$C$15</f>
        <v>107.06108402956886</v>
      </c>
      <c r="L15" s="43">
        <f t="shared" ref="L15:O15" si="18">L14*$C$15</f>
        <v>112.53903444397184</v>
      </c>
      <c r="M15" s="43">
        <f t="shared" si="18"/>
        <v>118.43601668380262</v>
      </c>
      <c r="N15" s="43">
        <f t="shared" si="18"/>
        <v>124.78803028343754</v>
      </c>
      <c r="O15" s="43">
        <f t="shared" si="18"/>
        <v>131.63460247322394</v>
      </c>
    </row>
    <row r="16" spans="2:16" x14ac:dyDescent="0.3">
      <c r="B16" s="15" t="s">
        <v>43</v>
      </c>
      <c r="C16" s="15"/>
      <c r="D16" s="15"/>
      <c r="E16" s="15"/>
      <c r="F16" s="46">
        <f>F14-F15</f>
        <v>299.12549999999999</v>
      </c>
      <c r="G16" s="46">
        <f t="shared" ref="G16:J16" si="19">G14-G15</f>
        <v>344.07449999999994</v>
      </c>
      <c r="H16" s="46">
        <f t="shared" si="19"/>
        <v>383.80724999999995</v>
      </c>
      <c r="I16" s="46">
        <f t="shared" si="19"/>
        <v>392.52</v>
      </c>
      <c r="J16" s="47">
        <f t="shared" si="19"/>
        <v>381.09416024999996</v>
      </c>
      <c r="K16" s="46">
        <f t="shared" ref="K16" si="20">K14-K15</f>
        <v>402.753601825521</v>
      </c>
      <c r="L16" s="46">
        <f t="shared" ref="L16" si="21">L14-L15</f>
        <v>423.36112957494169</v>
      </c>
      <c r="M16" s="46">
        <f t="shared" ref="M16" si="22">M14-M15</f>
        <v>445.54501514382895</v>
      </c>
      <c r="N16" s="46">
        <f t="shared" ref="N16" si="23">N14-N15</f>
        <v>469.44068535197931</v>
      </c>
      <c r="O16" s="46">
        <f t="shared" ref="O16" si="24">O14-O15</f>
        <v>495.19683787546148</v>
      </c>
    </row>
    <row r="17" spans="2:19" x14ac:dyDescent="0.3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9" x14ac:dyDescent="0.3">
      <c r="B18" s="12" t="s">
        <v>42</v>
      </c>
      <c r="C18" s="12"/>
      <c r="D18" s="12"/>
      <c r="E18" s="12"/>
      <c r="F18" s="28">
        <f>INDEX(GNTX_IS!$A$7:$H$35,MATCH(GNTX_DCF!$B18,GNTX_IS!$A$7:$A$35,0),MATCH(GNTX_DCF!F$7,GNTX_IS!$A$7:$H$7,0))</f>
        <v>77.376000000000005</v>
      </c>
      <c r="G18" s="28">
        <f>INDEX(GNTX_IS!$A$7:$H$35,MATCH(GNTX_DCF!$B18,GNTX_IS!$A$7:$A$35,0),MATCH(GNTX_DCF!G$7,GNTX_IS!$A$7:$H$7,0))</f>
        <v>80.599000000000004</v>
      </c>
      <c r="H18" s="28">
        <f>INDEX(GNTX_IS!$A$7:$H$35,MATCH(GNTX_DCF!$B18,GNTX_IS!$A$7:$A$35,0),MATCH(GNTX_DCF!H$7,GNTX_IS!$A$7:$H$7,0))</f>
        <v>88.587000000000003</v>
      </c>
      <c r="I18" s="28">
        <f>INDEX(GNTX_IS!$A$7:$H$35,MATCH(GNTX_DCF!$B18,GNTX_IS!$A$7:$A$35,0),MATCH(GNTX_DCF!I$7,GNTX_IS!$A$7:$H$7,0))</f>
        <v>99.570999999999998</v>
      </c>
      <c r="J18" s="27">
        <f>INDEX(GNTX_IS!$A$7:$H$35,MATCH(GNTX_DCF!$B18,GNTX_IS!$A$7:$A$35,0),MATCH(GNTX_DCF!J$7,GNTX_IS!$A$7:$H$7,0))</f>
        <v>102.186814</v>
      </c>
      <c r="K18" s="43">
        <f>-K19*K32</f>
        <v>115.95409208358251</v>
      </c>
      <c r="L18" s="43">
        <f t="shared" ref="L18:O18" si="25">-L19*L32</f>
        <v>118.55976500511983</v>
      </c>
      <c r="M18" s="43">
        <f t="shared" si="25"/>
        <v>121.30318282326158</v>
      </c>
      <c r="N18" s="43">
        <f t="shared" si="25"/>
        <v>124.18774362908856</v>
      </c>
      <c r="O18" s="43">
        <f t="shared" si="25"/>
        <v>127.21671298589561</v>
      </c>
    </row>
    <row r="19" spans="2:19" x14ac:dyDescent="0.3">
      <c r="B19" s="12" t="s">
        <v>41</v>
      </c>
      <c r="C19" s="12"/>
      <c r="D19" s="12"/>
      <c r="E19" s="12"/>
      <c r="F19" s="28">
        <f>INDEX(GNTX_IS!$A$7:$H$35,MATCH(GNTX_DCF!$B19,GNTX_IS!$A$7:$A$35,0),MATCH(GNTX_DCF!F$7,GNTX_IS!$A$7:$H$7,0))</f>
        <v>-72.519000000000005</v>
      </c>
      <c r="G19" s="28">
        <f>INDEX(GNTX_IS!$A$7:$H$35,MATCH(GNTX_DCF!$B19,GNTX_IS!$A$7:$A$35,0),MATCH(GNTX_DCF!G$7,GNTX_IS!$A$7:$H$7,0))</f>
        <v>-97.941999999999993</v>
      </c>
      <c r="H19" s="28">
        <f>INDEX(GNTX_IS!$A$7:$H$35,MATCH(GNTX_DCF!$B19,GNTX_IS!$A$7:$A$35,0),MATCH(GNTX_DCF!H$7,GNTX_IS!$A$7:$H$7,0))</f>
        <v>-120.956</v>
      </c>
      <c r="I19" s="28">
        <f>INDEX(GNTX_IS!$A$7:$H$35,MATCH(GNTX_DCF!$B19,GNTX_IS!$A$7:$A$35,0),MATCH(GNTX_DCF!I$7,GNTX_IS!$A$7:$H$7,0))</f>
        <v>-104.041</v>
      </c>
      <c r="J19" s="27">
        <f>INDEX(GNTX_IS!$A$7:$H$35,MATCH(GNTX_DCF!$B19,GNTX_IS!$A$7:$A$35,0),MATCH(GNTX_DCF!J$7,GNTX_IS!$A$7:$H$7,0))</f>
        <v>-85.990570000000005</v>
      </c>
      <c r="K19" s="39">
        <f>-K8*K31</f>
        <v>-105.412810985075</v>
      </c>
      <c r="L19" s="39">
        <f t="shared" ref="L19:O19" si="26">-L8*L31</f>
        <v>-110.2881534931347</v>
      </c>
      <c r="M19" s="39">
        <f t="shared" si="26"/>
        <v>-115.52684078405862</v>
      </c>
      <c r="N19" s="39">
        <f t="shared" si="26"/>
        <v>-121.15877427228148</v>
      </c>
      <c r="O19" s="39">
        <f t="shared" si="26"/>
        <v>-127.21671298589555</v>
      </c>
    </row>
    <row r="20" spans="2:19" x14ac:dyDescent="0.3">
      <c r="B20" s="12" t="s">
        <v>40</v>
      </c>
      <c r="C20" s="12"/>
      <c r="D20" s="12"/>
      <c r="E20" s="12"/>
      <c r="F20" s="43"/>
      <c r="G20" s="43">
        <f>-G69</f>
        <v>-71.119999999999976</v>
      </c>
      <c r="H20" s="43">
        <f t="shared" ref="H20:O20" si="27">-H69</f>
        <v>15.263999999999896</v>
      </c>
      <c r="I20" s="43">
        <f t="shared" si="27"/>
        <v>-7.5119999999999436</v>
      </c>
      <c r="J20" s="34">
        <f t="shared" si="27"/>
        <v>1.3139420000000541</v>
      </c>
      <c r="K20" s="43">
        <f t="shared" si="27"/>
        <v>-11.324392138400015</v>
      </c>
      <c r="L20" s="43">
        <f t="shared" si="27"/>
        <v>-14.182814568900938</v>
      </c>
      <c r="M20" s="43">
        <f t="shared" si="27"/>
        <v>-15.239817573596895</v>
      </c>
      <c r="N20" s="43">
        <f t="shared" si="27"/>
        <v>-16.383806511193711</v>
      </c>
      <c r="O20" s="43">
        <f t="shared" si="27"/>
        <v>-17.623094439604643</v>
      </c>
    </row>
    <row r="21" spans="2:19" x14ac:dyDescent="0.3">
      <c r="B21" s="26" t="s">
        <v>39</v>
      </c>
      <c r="C21" s="26"/>
      <c r="D21" s="26"/>
      <c r="E21" s="26"/>
      <c r="F21" s="44">
        <f>SUM(F16:F20)</f>
        <v>303.98249999999996</v>
      </c>
      <c r="G21" s="44">
        <f t="shared" ref="G21:J21" si="28">SUM(G16:G20)</f>
        <v>255.61149999999995</v>
      </c>
      <c r="H21" s="44">
        <f t="shared" si="28"/>
        <v>366.70224999999982</v>
      </c>
      <c r="I21" s="44">
        <f t="shared" si="28"/>
        <v>380.53800000000007</v>
      </c>
      <c r="J21" s="45">
        <f t="shared" si="28"/>
        <v>398.60434625000005</v>
      </c>
      <c r="K21" s="44">
        <f t="shared" ref="K21" si="29">SUM(K16:K20)</f>
        <v>401.97049078562844</v>
      </c>
      <c r="L21" s="44">
        <f t="shared" ref="L21" si="30">SUM(L16:L20)</f>
        <v>417.44992651802585</v>
      </c>
      <c r="M21" s="44">
        <f t="shared" ref="M21" si="31">SUM(M16:M20)</f>
        <v>436.08153960943503</v>
      </c>
      <c r="N21" s="44">
        <f t="shared" ref="N21" si="32">SUM(N16:N20)</f>
        <v>456.08584819759267</v>
      </c>
      <c r="O21" s="44">
        <f t="shared" ref="O21" si="33">SUM(O16:O20)</f>
        <v>477.57374343585684</v>
      </c>
    </row>
    <row r="22" spans="2:19" x14ac:dyDescent="0.3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9" x14ac:dyDescent="0.3">
      <c r="F23" s="41"/>
    </row>
    <row r="24" spans="2:19" x14ac:dyDescent="0.3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9" x14ac:dyDescent="0.3">
      <c r="F25" s="40">
        <f>F7</f>
        <v>2014</v>
      </c>
      <c r="G25" s="18">
        <f t="shared" ref="G25:O25" si="34">F25+1</f>
        <v>2015</v>
      </c>
      <c r="H25" s="18">
        <f t="shared" si="34"/>
        <v>2016</v>
      </c>
      <c r="I25" s="18">
        <f t="shared" si="34"/>
        <v>2017</v>
      </c>
      <c r="J25" s="19">
        <f t="shared" si="34"/>
        <v>2018</v>
      </c>
      <c r="K25" s="18">
        <f t="shared" si="34"/>
        <v>2019</v>
      </c>
      <c r="L25" s="18">
        <f t="shared" si="34"/>
        <v>2020</v>
      </c>
      <c r="M25" s="18">
        <f t="shared" si="34"/>
        <v>2021</v>
      </c>
      <c r="N25" s="18">
        <f t="shared" si="34"/>
        <v>2022</v>
      </c>
      <c r="O25" s="18">
        <f t="shared" si="34"/>
        <v>2023</v>
      </c>
    </row>
    <row r="26" spans="2:19" x14ac:dyDescent="0.3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9" x14ac:dyDescent="0.3">
      <c r="B27" s="1" t="s">
        <v>3</v>
      </c>
      <c r="F27" s="7"/>
      <c r="G27" s="7">
        <f>G8/F8-1</f>
        <v>0.1222223757016534</v>
      </c>
      <c r="H27" s="7">
        <f t="shared" ref="H27:J27" si="35">H8/G8-1</f>
        <v>8.765575420861893E-2</v>
      </c>
      <c r="I27" s="7">
        <f t="shared" si="35"/>
        <v>6.9060857393868247E-2</v>
      </c>
      <c r="J27" s="17">
        <f t="shared" si="35"/>
        <v>2.1834802239489859E-2</v>
      </c>
      <c r="K27" s="8">
        <v>4.4999999999999998E-2</v>
      </c>
      <c r="L27" s="7">
        <f>K27+$R$27</f>
        <v>4.6249999999999999E-2</v>
      </c>
      <c r="M27" s="7">
        <f t="shared" ref="M27:O27" si="36">L27+$R$27</f>
        <v>4.7500000000000001E-2</v>
      </c>
      <c r="N27" s="7">
        <f t="shared" si="36"/>
        <v>4.8750000000000002E-2</v>
      </c>
      <c r="O27" s="7">
        <f t="shared" si="36"/>
        <v>0.05</v>
      </c>
      <c r="Q27" s="7" t="s">
        <v>4</v>
      </c>
      <c r="R27" s="80">
        <f>(S27-K27)/($O$25-$K$25)</f>
        <v>1.2500000000000011E-3</v>
      </c>
      <c r="S27" s="81">
        <v>0.05</v>
      </c>
    </row>
    <row r="28" spans="2:19" x14ac:dyDescent="0.3">
      <c r="B28" s="1" t="s">
        <v>2</v>
      </c>
      <c r="F28" s="7">
        <f>F9/F8</f>
        <v>0.60822274938367915</v>
      </c>
      <c r="G28" s="7">
        <f t="shared" ref="G28:J28" si="37">G9/G8</f>
        <v>0.60885659534936754</v>
      </c>
      <c r="H28" s="7">
        <f t="shared" si="37"/>
        <v>0.60185714072993135</v>
      </c>
      <c r="I28" s="7">
        <f t="shared" si="37"/>
        <v>0.61304838838179643</v>
      </c>
      <c r="J28" s="17">
        <f t="shared" si="37"/>
        <v>0.62353178184083535</v>
      </c>
      <c r="K28" s="8">
        <v>0.624</v>
      </c>
      <c r="L28" s="7">
        <f>K28+$R28</f>
        <v>0.624</v>
      </c>
      <c r="M28" s="7">
        <f t="shared" ref="M28:O28" si="38">L28+$R28</f>
        <v>0.624</v>
      </c>
      <c r="N28" s="7">
        <f t="shared" si="38"/>
        <v>0.624</v>
      </c>
      <c r="O28" s="7">
        <f t="shared" si="38"/>
        <v>0.624</v>
      </c>
      <c r="Q28" s="7" t="s">
        <v>4</v>
      </c>
      <c r="R28" s="80">
        <f t="shared" ref="R28:R32" si="39">(S28-K28)/($O$25-$K$25)</f>
        <v>0</v>
      </c>
      <c r="S28" s="81">
        <v>0.624</v>
      </c>
    </row>
    <row r="29" spans="2:19" x14ac:dyDescent="0.3">
      <c r="B29" s="1" t="s">
        <v>1</v>
      </c>
      <c r="F29" s="7">
        <f>F12/F8</f>
        <v>6.1196611271093229E-2</v>
      </c>
      <c r="G29" s="7">
        <f t="shared" ref="G29:J29" si="40">G12/G8</f>
        <v>5.7263519860483621E-2</v>
      </c>
      <c r="H29" s="7">
        <f t="shared" si="40"/>
        <v>5.6129964113941958E-2</v>
      </c>
      <c r="I29" s="7">
        <f t="shared" si="40"/>
        <v>5.5561591265788718E-2</v>
      </c>
      <c r="J29" s="17">
        <f t="shared" si="40"/>
        <v>5.841392650388412E-2</v>
      </c>
      <c r="K29" s="8">
        <v>7.0000000000000007E-2</v>
      </c>
      <c r="L29" s="7">
        <f t="shared" ref="L29:O29" si="41">K29+$R29</f>
        <v>6.8750000000000006E-2</v>
      </c>
      <c r="M29" s="7">
        <f t="shared" si="41"/>
        <v>6.7500000000000004E-2</v>
      </c>
      <c r="N29" s="7">
        <f t="shared" si="41"/>
        <v>6.6250000000000003E-2</v>
      </c>
      <c r="O29" s="7">
        <f t="shared" si="41"/>
        <v>6.5000000000000002E-2</v>
      </c>
      <c r="Q29" s="7" t="s">
        <v>4</v>
      </c>
      <c r="R29" s="80">
        <f t="shared" si="39"/>
        <v>-1.2500000000000011E-3</v>
      </c>
      <c r="S29" s="81">
        <v>6.5000000000000002E-2</v>
      </c>
    </row>
    <row r="30" spans="2:19" x14ac:dyDescent="0.3">
      <c r="B30" s="1" t="s">
        <v>0</v>
      </c>
      <c r="F30" s="7">
        <f>F13/F8</f>
        <v>4.0625197655254346E-2</v>
      </c>
      <c r="G30" s="7">
        <f t="shared" ref="G30:J30" si="42">G13/G8</f>
        <v>3.6678115958741084E-2</v>
      </c>
      <c r="H30" s="7">
        <f t="shared" si="42"/>
        <v>3.7208928332117273E-2</v>
      </c>
      <c r="I30" s="7">
        <f t="shared" si="42"/>
        <v>3.9803930417361001E-2</v>
      </c>
      <c r="J30" s="17">
        <f t="shared" si="42"/>
        <v>4.1005273220889663E-2</v>
      </c>
      <c r="K30" s="8">
        <v>0.04</v>
      </c>
      <c r="L30" s="7">
        <f t="shared" ref="L30:O30" si="43">K30+$R30</f>
        <v>0.04</v>
      </c>
      <c r="M30" s="7">
        <f t="shared" si="43"/>
        <v>0.04</v>
      </c>
      <c r="N30" s="7">
        <f t="shared" si="43"/>
        <v>0.04</v>
      </c>
      <c r="O30" s="7">
        <f t="shared" si="43"/>
        <v>0.04</v>
      </c>
      <c r="Q30" s="7" t="s">
        <v>4</v>
      </c>
      <c r="R30" s="80">
        <f t="shared" si="39"/>
        <v>0</v>
      </c>
      <c r="S30" s="81">
        <v>0.04</v>
      </c>
    </row>
    <row r="31" spans="2:19" x14ac:dyDescent="0.3">
      <c r="B31" s="1" t="s">
        <v>37</v>
      </c>
      <c r="F31" s="7">
        <f>-F19/F8</f>
        <v>5.2721880972823723E-2</v>
      </c>
      <c r="G31" s="7">
        <f t="shared" ref="G31:J31" si="44">-G19/G8</f>
        <v>6.3449635855503103E-2</v>
      </c>
      <c r="H31" s="7">
        <f t="shared" si="44"/>
        <v>7.2043718450794408E-2</v>
      </c>
      <c r="I31" s="7">
        <f t="shared" si="44"/>
        <v>5.7965661080198988E-2</v>
      </c>
      <c r="J31" s="17">
        <f t="shared" si="44"/>
        <v>4.6885269110694364E-2</v>
      </c>
      <c r="K31" s="8">
        <v>5.5E-2</v>
      </c>
      <c r="L31" s="7">
        <f t="shared" ref="L31:O31" si="45">K31+$R31</f>
        <v>5.5E-2</v>
      </c>
      <c r="M31" s="7">
        <f t="shared" si="45"/>
        <v>5.5E-2</v>
      </c>
      <c r="N31" s="7">
        <f t="shared" si="45"/>
        <v>5.5E-2</v>
      </c>
      <c r="O31" s="7">
        <f t="shared" si="45"/>
        <v>5.5E-2</v>
      </c>
      <c r="Q31" s="7" t="s">
        <v>4</v>
      </c>
      <c r="R31" s="80">
        <f t="shared" si="39"/>
        <v>0</v>
      </c>
      <c r="S31" s="81">
        <v>5.5E-2</v>
      </c>
    </row>
    <row r="32" spans="2:19" x14ac:dyDescent="0.3">
      <c r="B32" s="1" t="s">
        <v>36</v>
      </c>
      <c r="F32" s="7">
        <f>-F18/F19</f>
        <v>1.0669755512348489</v>
      </c>
      <c r="G32" s="7">
        <f t="shared" ref="G32:J32" si="46">-G18/G19</f>
        <v>0.82292581323640535</v>
      </c>
      <c r="H32" s="7">
        <f t="shared" si="46"/>
        <v>0.73239029068421579</v>
      </c>
      <c r="I32" s="7">
        <f t="shared" si="46"/>
        <v>0.95703616843359829</v>
      </c>
      <c r="J32" s="17">
        <f t="shared" si="46"/>
        <v>1.1883490712993297</v>
      </c>
      <c r="K32" s="8">
        <v>1.1000000000000001</v>
      </c>
      <c r="L32" s="7">
        <f>K32+$R$32</f>
        <v>1.0750000000000002</v>
      </c>
      <c r="M32" s="7">
        <f t="shared" ref="M32:O32" si="47">L32+$R$32</f>
        <v>1.0500000000000003</v>
      </c>
      <c r="N32" s="7">
        <f t="shared" si="47"/>
        <v>1.0250000000000004</v>
      </c>
      <c r="O32" s="7">
        <f t="shared" si="47"/>
        <v>1.0000000000000004</v>
      </c>
      <c r="Q32" s="7" t="s">
        <v>4</v>
      </c>
      <c r="R32" s="80">
        <f t="shared" si="39"/>
        <v>-2.5000000000000022E-2</v>
      </c>
      <c r="S32" s="81">
        <v>1</v>
      </c>
    </row>
    <row r="33" spans="2:15" x14ac:dyDescent="0.3">
      <c r="B33" s="1" t="s">
        <v>35</v>
      </c>
      <c r="F33" s="7">
        <f>F10/F8</f>
        <v>0.3917772506163209</v>
      </c>
      <c r="G33" s="7">
        <f t="shared" ref="G33:O33" si="48">G10/G8</f>
        <v>0.39114340465063246</v>
      </c>
      <c r="H33" s="7">
        <f t="shared" si="48"/>
        <v>0.39814285927006865</v>
      </c>
      <c r="I33" s="7">
        <f t="shared" si="48"/>
        <v>0.38695161161820363</v>
      </c>
      <c r="J33" s="17">
        <f t="shared" si="48"/>
        <v>0.37646821815916459</v>
      </c>
      <c r="K33" s="7">
        <f>K10/K8</f>
        <v>0.376</v>
      </c>
      <c r="L33" s="7">
        <f t="shared" si="48"/>
        <v>0.37599999999999995</v>
      </c>
      <c r="M33" s="7">
        <f t="shared" si="48"/>
        <v>0.376</v>
      </c>
      <c r="N33" s="7">
        <f t="shared" si="48"/>
        <v>0.376</v>
      </c>
      <c r="O33" s="7">
        <f t="shared" si="48"/>
        <v>0.37600000000000006</v>
      </c>
    </row>
    <row r="34" spans="2:15" x14ac:dyDescent="0.3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2:15" x14ac:dyDescent="0.3"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outlineLevel="1" x14ac:dyDescent="0.3"/>
    <row r="37" spans="2:15" outlineLevel="1" x14ac:dyDescent="0.3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</row>
    <row r="38" spans="2:15" outlineLevel="1" x14ac:dyDescent="0.3">
      <c r="F38" s="13" t="s">
        <v>32</v>
      </c>
      <c r="G38" s="12"/>
      <c r="H38" s="12"/>
      <c r="I38" s="35"/>
      <c r="K38" s="13"/>
      <c r="L38" s="12"/>
      <c r="M38" s="12"/>
      <c r="N38" s="17"/>
    </row>
    <row r="39" spans="2:15" outlineLevel="1" x14ac:dyDescent="0.3">
      <c r="F39" s="13" t="s">
        <v>31</v>
      </c>
      <c r="G39" s="12"/>
      <c r="H39" s="12"/>
      <c r="I39" s="34"/>
      <c r="K39" s="13" t="s">
        <v>30</v>
      </c>
      <c r="L39" s="12"/>
      <c r="M39" s="12"/>
      <c r="N39" s="11"/>
    </row>
    <row r="40" spans="2:15" outlineLevel="1" x14ac:dyDescent="0.3">
      <c r="F40" s="13" t="s">
        <v>5</v>
      </c>
      <c r="G40" s="12"/>
      <c r="H40" s="12"/>
      <c r="I40" s="37"/>
      <c r="K40" s="13" t="s">
        <v>29</v>
      </c>
      <c r="L40" s="12"/>
      <c r="M40" s="12"/>
      <c r="N40" s="36"/>
    </row>
    <row r="41" spans="2:15" outlineLevel="1" x14ac:dyDescent="0.3">
      <c r="F41" s="13" t="s">
        <v>28</v>
      </c>
      <c r="G41" s="12"/>
      <c r="H41" s="12"/>
      <c r="I41" s="25"/>
      <c r="K41" s="13" t="s">
        <v>28</v>
      </c>
      <c r="L41" s="12"/>
      <c r="M41" s="12"/>
      <c r="N41" s="25"/>
      <c r="O41" s="24"/>
    </row>
    <row r="42" spans="2:15" outlineLevel="1" x14ac:dyDescent="0.3">
      <c r="F42" s="13" t="s">
        <v>27</v>
      </c>
      <c r="G42" s="12"/>
      <c r="H42" s="12"/>
      <c r="I42" s="35"/>
      <c r="K42" s="13" t="s">
        <v>27</v>
      </c>
      <c r="L42" s="12"/>
      <c r="M42" s="12"/>
      <c r="N42" s="35"/>
      <c r="O42" s="24"/>
    </row>
    <row r="43" spans="2:15" outlineLevel="1" x14ac:dyDescent="0.3">
      <c r="F43" s="13" t="s">
        <v>26</v>
      </c>
      <c r="G43" s="12"/>
      <c r="H43" s="12"/>
      <c r="I43" s="11"/>
      <c r="K43" s="13" t="s">
        <v>26</v>
      </c>
      <c r="L43" s="12"/>
      <c r="M43" s="12"/>
      <c r="N43" s="11"/>
    </row>
    <row r="44" spans="2:15" outlineLevel="1" x14ac:dyDescent="0.3">
      <c r="F44" s="13"/>
      <c r="G44" s="12"/>
      <c r="H44" s="12"/>
      <c r="I44" s="11"/>
      <c r="K44" s="13"/>
      <c r="L44" s="12"/>
      <c r="M44" s="12"/>
      <c r="N44" s="11"/>
    </row>
    <row r="45" spans="2:15" outlineLevel="1" x14ac:dyDescent="0.3">
      <c r="F45" s="13" t="s">
        <v>25</v>
      </c>
      <c r="G45" s="12"/>
      <c r="H45" s="12"/>
      <c r="I45" s="11"/>
      <c r="K45" s="13" t="s">
        <v>25</v>
      </c>
      <c r="L45" s="12"/>
      <c r="M45" s="12"/>
      <c r="N45" s="11"/>
    </row>
    <row r="46" spans="2:15" outlineLevel="1" x14ac:dyDescent="0.3">
      <c r="F46" s="13" t="s">
        <v>24</v>
      </c>
      <c r="G46" s="12"/>
      <c r="H46" s="12"/>
      <c r="I46" s="11"/>
      <c r="K46" s="13" t="s">
        <v>24</v>
      </c>
      <c r="L46" s="12"/>
      <c r="M46" s="12"/>
      <c r="N46" s="11"/>
    </row>
    <row r="47" spans="2:15" outlineLevel="1" x14ac:dyDescent="0.3">
      <c r="F47" s="13" t="s">
        <v>23</v>
      </c>
      <c r="G47" s="12"/>
      <c r="H47" s="12"/>
      <c r="I47" s="27"/>
      <c r="K47" s="13" t="s">
        <v>23</v>
      </c>
      <c r="L47" s="12"/>
      <c r="M47" s="12"/>
      <c r="N47" s="27"/>
    </row>
    <row r="48" spans="2:15" outlineLevel="1" x14ac:dyDescent="0.3">
      <c r="F48" s="13" t="s">
        <v>22</v>
      </c>
      <c r="G48" s="12"/>
      <c r="H48" s="12"/>
      <c r="I48" s="11"/>
      <c r="K48" s="13" t="s">
        <v>22</v>
      </c>
      <c r="L48" s="12"/>
      <c r="M48" s="12"/>
      <c r="N48" s="11"/>
    </row>
    <row r="49" spans="2:15" outlineLevel="1" x14ac:dyDescent="0.3">
      <c r="F49" s="13" t="s">
        <v>21</v>
      </c>
      <c r="G49" s="12"/>
      <c r="H49" s="12"/>
      <c r="I49" s="34"/>
      <c r="K49" s="13" t="s">
        <v>21</v>
      </c>
      <c r="L49" s="12"/>
      <c r="M49" s="12"/>
      <c r="N49" s="34"/>
    </row>
    <row r="50" spans="2:15" outlineLevel="1" x14ac:dyDescent="0.3">
      <c r="F50" s="10" t="s">
        <v>20</v>
      </c>
      <c r="G50" s="9"/>
      <c r="H50" s="9"/>
      <c r="I50" s="33"/>
      <c r="K50" s="10" t="s">
        <v>20</v>
      </c>
      <c r="L50" s="9"/>
      <c r="M50" s="9"/>
      <c r="N50" s="33"/>
    </row>
    <row r="51" spans="2:15" outlineLevel="1" x14ac:dyDescent="0.3"/>
    <row r="52" spans="2:15" outlineLevel="1" x14ac:dyDescent="0.3">
      <c r="E52" s="32"/>
    </row>
    <row r="53" spans="2:15" outlineLevel="1" x14ac:dyDescent="0.3">
      <c r="G53" s="31"/>
    </row>
    <row r="54" spans="2:15" x14ac:dyDescent="0.3"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2:15" x14ac:dyDescent="0.3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2:15" x14ac:dyDescent="0.3">
      <c r="F58" s="20">
        <f>F7</f>
        <v>2014</v>
      </c>
      <c r="G58" s="18">
        <f t="shared" ref="G58:O58" si="49">F58+1</f>
        <v>2015</v>
      </c>
      <c r="H58" s="18">
        <f t="shared" si="49"/>
        <v>2016</v>
      </c>
      <c r="I58" s="18">
        <f t="shared" si="49"/>
        <v>2017</v>
      </c>
      <c r="J58" s="19">
        <f t="shared" si="49"/>
        <v>2018</v>
      </c>
      <c r="K58" s="18">
        <f t="shared" si="49"/>
        <v>2019</v>
      </c>
      <c r="L58" s="18">
        <f t="shared" si="49"/>
        <v>2020</v>
      </c>
      <c r="M58" s="18">
        <f t="shared" si="49"/>
        <v>2021</v>
      </c>
      <c r="N58" s="18">
        <f t="shared" si="49"/>
        <v>2022</v>
      </c>
      <c r="O58" s="18">
        <f t="shared" si="49"/>
        <v>2023</v>
      </c>
    </row>
    <row r="59" spans="2:15" x14ac:dyDescent="0.3">
      <c r="B59" s="1" t="s">
        <v>18</v>
      </c>
      <c r="F59" s="30">
        <f>INDEX(GNTX_BS!$A$7:$H$45,MATCH(GNTX_DCF!$B59,GNTX_BS!$A$7:$A$45,0),MATCH(GNTX_DCF!F$58,GNTX_BS!$A$7:$H$7,0))</f>
        <v>856.63800000000003</v>
      </c>
      <c r="G59" s="30">
        <f>INDEX(GNTX_BS!$A$7:$H$45,MATCH(GNTX_DCF!$B59,GNTX_BS!$A$7:$A$45,0),MATCH(GNTX_DCF!G$58,GNTX_BS!$A$7:$H$7,0))</f>
        <v>984.00900000000001</v>
      </c>
      <c r="H59" s="30">
        <f>INDEX(GNTX_BS!$A$7:$H$45,MATCH(GNTX_DCF!$B59,GNTX_BS!$A$7:$A$45,0),MATCH(GNTX_DCF!H$58,GNTX_BS!$A$7:$H$7,0))</f>
        <v>1154.989</v>
      </c>
      <c r="I59" s="30">
        <f>INDEX(GNTX_BS!$A$7:$H$45,MATCH(GNTX_DCF!$B59,GNTX_BS!$A$7:$A$45,0),MATCH(GNTX_DCF!I$58,GNTX_BS!$A$7:$H$7,0))</f>
        <v>1184.5640000000001</v>
      </c>
      <c r="J59" s="29">
        <f>INDEX(GNTX_BS!$A$7:$H$45,MATCH(GNTX_DCF!$B59,GNTX_BS!$A$7:$A$45,0),MATCH(GNTX_DCF!J$58,GNTX_BS!$A$7:$H$7,0))</f>
        <v>850.93025399999999</v>
      </c>
    </row>
    <row r="60" spans="2:15" x14ac:dyDescent="0.3">
      <c r="B60" s="1" t="s">
        <v>17</v>
      </c>
      <c r="F60" s="30">
        <f>INDEX(GNTX_BS!$A$7:$H$45,MATCH(GNTX_DCF!$B60,GNTX_BS!$A$7:$A$45,0),MATCH(GNTX_DCF!F$58,GNTX_BS!$A$7:$H$7,0))</f>
        <v>497.43</v>
      </c>
      <c r="G60" s="30">
        <f>INDEX(GNTX_BS!$A$7:$H$45,MATCH(GNTX_DCF!$B60,GNTX_BS!$A$7:$A$45,0),MATCH(GNTX_DCF!G$58,GNTX_BS!$A$7:$H$7,0))</f>
        <v>551.55799999999999</v>
      </c>
      <c r="H60" s="30">
        <f>INDEX(GNTX_BS!$A$7:$H$45,MATCH(GNTX_DCF!$B60,GNTX_BS!$A$7:$A$45,0),MATCH(GNTX_DCF!H$58,GNTX_BS!$A$7:$H$7,0))</f>
        <v>546.47699999999998</v>
      </c>
      <c r="I60" s="30">
        <f>INDEX(GNTX_BS!$A$7:$H$45,MATCH(GNTX_DCF!$B60,GNTX_BS!$A$7:$A$45,0),MATCH(GNTX_DCF!I$58,GNTX_BS!$A$7:$H$7,0))</f>
        <v>569.73400000000004</v>
      </c>
      <c r="J60" s="29">
        <f>INDEX(GNTX_BS!$A$7:$H$45,MATCH(GNTX_DCF!$B60,GNTX_BS!$A$7:$A$45,0),MATCH(GNTX_DCF!J$58,GNTX_BS!$A$7:$H$7,0))</f>
        <v>217.02527799999999</v>
      </c>
    </row>
    <row r="61" spans="2:15" x14ac:dyDescent="0.3">
      <c r="B61" s="1" t="s">
        <v>16</v>
      </c>
      <c r="F61" s="30">
        <f>INDEX(GNTX_BS!$A$7:$H$45,MATCH(GNTX_DCF!$B61,GNTX_BS!$A$7:$A$45,0),MATCH(GNTX_DCF!F$58,GNTX_BS!$A$7:$H$7,0))</f>
        <v>0</v>
      </c>
      <c r="G61" s="30">
        <f>INDEX(GNTX_BS!$A$7:$H$45,MATCH(GNTX_DCF!$B61,GNTX_BS!$A$7:$A$45,0),MATCH(GNTX_DCF!G$58,GNTX_BS!$A$7:$H$7,0))</f>
        <v>4.5469999999999997</v>
      </c>
      <c r="H61" s="30">
        <f>INDEX(GNTX_BS!$A$7:$H$45,MATCH(GNTX_DCF!$B61,GNTX_BS!$A$7:$A$45,0),MATCH(GNTX_DCF!H$58,GNTX_BS!$A$7:$H$7,0))</f>
        <v>177.02099999999999</v>
      </c>
      <c r="I61" s="30">
        <f>INDEX(GNTX_BS!$A$7:$H$45,MATCH(GNTX_DCF!$B61,GNTX_BS!$A$7:$A$45,0),MATCH(GNTX_DCF!I$58,GNTX_BS!$A$7:$H$7,0))</f>
        <v>152.53800000000001</v>
      </c>
      <c r="J61" s="29">
        <f>INDEX(GNTX_BS!$A$7:$H$45,MATCH(GNTX_DCF!$B61,GNTX_BS!$A$7:$A$45,0),MATCH(GNTX_DCF!J$58,GNTX_BS!$A$7:$H$7,0))</f>
        <v>169.41299900000001</v>
      </c>
    </row>
    <row r="62" spans="2:15" x14ac:dyDescent="0.3">
      <c r="B62" s="1" t="s">
        <v>15</v>
      </c>
      <c r="F62" s="2">
        <f>F59-F60-F61</f>
        <v>359.20800000000003</v>
      </c>
      <c r="G62" s="2">
        <f t="shared" ref="G62:J62" si="50">G59-G60-G61</f>
        <v>427.904</v>
      </c>
      <c r="H62" s="2">
        <f t="shared" si="50"/>
        <v>431.4910000000001</v>
      </c>
      <c r="I62" s="2">
        <f t="shared" si="50"/>
        <v>462.29200000000003</v>
      </c>
      <c r="J62" s="11">
        <f t="shared" si="50"/>
        <v>464.49197700000002</v>
      </c>
    </row>
    <row r="63" spans="2:15" x14ac:dyDescent="0.3">
      <c r="F63" s="2"/>
      <c r="G63" s="2"/>
      <c r="H63" s="2"/>
      <c r="I63" s="2"/>
      <c r="J63" s="11"/>
    </row>
    <row r="64" spans="2:15" x14ac:dyDescent="0.3">
      <c r="B64" s="1" t="s">
        <v>14</v>
      </c>
      <c r="F64" s="28">
        <f>INDEX(GNTX_BS!$A$7:$H$45,MATCH(GNTX_DCF!$B64,GNTX_BS!$A$7:$A$45,0),MATCH(GNTX_DCF!F$58,GNTX_BS!$A$7:$H$7,0))</f>
        <v>133.43100000000001</v>
      </c>
      <c r="G64" s="28">
        <f>INDEX(GNTX_BS!$A$7:$H$45,MATCH(GNTX_DCF!$B64,GNTX_BS!$A$7:$A$45,0),MATCH(GNTX_DCF!G$58,GNTX_BS!$A$7:$H$7,0))</f>
        <v>131.00700000000001</v>
      </c>
      <c r="H64" s="28">
        <f>INDEX(GNTX_BS!$A$7:$H$45,MATCH(GNTX_DCF!$B64,GNTX_BS!$A$7:$A$45,0),MATCH(GNTX_DCF!H$58,GNTX_BS!$A$7:$H$7,0))</f>
        <v>149.858</v>
      </c>
      <c r="I64" s="28">
        <f>INDEX(GNTX_BS!$A$7:$H$45,MATCH(GNTX_DCF!$B64,GNTX_BS!$A$7:$A$45,0),MATCH(GNTX_DCF!I$58,GNTX_BS!$A$7:$H$7,0))</f>
        <v>243.64699999999999</v>
      </c>
      <c r="J64" s="27">
        <f>INDEX(GNTX_BS!$A$7:$H$45,MATCH(GNTX_DCF!$B64,GNTX_BS!$A$7:$A$45,0),MATCH(GNTX_DCF!J$58,GNTX_BS!$A$7:$H$7,0))</f>
        <v>169.16091900000001</v>
      </c>
    </row>
    <row r="65" spans="2:15" x14ac:dyDescent="0.3">
      <c r="B65" s="1" t="s">
        <v>13</v>
      </c>
      <c r="F65" s="28">
        <f>INDEX(GNTX_BS!$A$7:$H$45,MATCH(GNTX_DCF!$B65,GNTX_BS!$A$7:$A$45,0),MATCH(GNTX_DCF!F$58,GNTX_BS!$A$7:$H$7,0))</f>
        <v>7.5</v>
      </c>
      <c r="G65" s="28">
        <f>INDEX(GNTX_BS!$A$7:$H$45,MATCH(GNTX_DCF!$B65,GNTX_BS!$A$7:$A$45,0),MATCH(GNTX_DCF!G$58,GNTX_BS!$A$7:$H$7,0))</f>
        <v>7.5</v>
      </c>
      <c r="H65" s="28">
        <f>INDEX(GNTX_BS!$A$7:$H$45,MATCH(GNTX_DCF!$B65,GNTX_BS!$A$7:$A$45,0),MATCH(GNTX_DCF!H$58,GNTX_BS!$A$7:$H$7,0))</f>
        <v>7.5</v>
      </c>
      <c r="I65" s="28">
        <f>INDEX(GNTX_BS!$A$7:$H$45,MATCH(GNTX_DCF!$B65,GNTX_BS!$A$7:$A$45,0),MATCH(GNTX_DCF!I$58,GNTX_BS!$A$7:$H$7,0))</f>
        <v>78</v>
      </c>
      <c r="J65" s="27">
        <f>INDEX(GNTX_BS!$A$7:$H$45,MATCH(GNTX_DCF!$B65,GNTX_BS!$A$7:$A$45,0),MATCH(GNTX_DCF!J$58,GNTX_BS!$A$7:$H$7,0))</f>
        <v>0</v>
      </c>
    </row>
    <row r="66" spans="2:15" x14ac:dyDescent="0.3">
      <c r="B66" s="1" t="s">
        <v>12</v>
      </c>
      <c r="F66" s="2">
        <f>F64-F65</f>
        <v>125.93100000000001</v>
      </c>
      <c r="G66" s="2">
        <f t="shared" ref="G66:J66" si="51">G64-G65</f>
        <v>123.50700000000001</v>
      </c>
      <c r="H66" s="2">
        <f t="shared" si="51"/>
        <v>142.358</v>
      </c>
      <c r="I66" s="2">
        <f t="shared" si="51"/>
        <v>165.64699999999999</v>
      </c>
      <c r="J66" s="11">
        <f t="shared" si="51"/>
        <v>169.16091900000001</v>
      </c>
    </row>
    <row r="67" spans="2:15" x14ac:dyDescent="0.3">
      <c r="F67" s="2"/>
      <c r="G67" s="2"/>
      <c r="H67" s="2"/>
      <c r="I67" s="2"/>
      <c r="J67" s="11"/>
    </row>
    <row r="68" spans="2:15" x14ac:dyDescent="0.3">
      <c r="B68" s="26" t="s">
        <v>11</v>
      </c>
      <c r="F68" s="39">
        <f>F62-F66</f>
        <v>233.27700000000002</v>
      </c>
      <c r="G68" s="39">
        <f t="shared" ref="G68:J68" si="52">G62-G66</f>
        <v>304.39699999999999</v>
      </c>
      <c r="H68" s="39">
        <f t="shared" si="52"/>
        <v>289.1330000000001</v>
      </c>
      <c r="I68" s="39">
        <f t="shared" si="52"/>
        <v>296.64500000000004</v>
      </c>
      <c r="J68" s="11">
        <f t="shared" si="52"/>
        <v>295.33105799999998</v>
      </c>
      <c r="K68" s="2">
        <f>K74*K8</f>
        <v>306.6554501384</v>
      </c>
      <c r="L68" s="2">
        <f t="shared" ref="L68:O68" si="53">L74*L8</f>
        <v>320.83826470730094</v>
      </c>
      <c r="M68" s="2">
        <f t="shared" si="53"/>
        <v>336.07808228089783</v>
      </c>
      <c r="N68" s="2">
        <f t="shared" si="53"/>
        <v>352.46188879209154</v>
      </c>
      <c r="O68" s="2">
        <f t="shared" si="53"/>
        <v>370.08498323169619</v>
      </c>
    </row>
    <row r="69" spans="2:15" x14ac:dyDescent="0.3">
      <c r="B69" s="26" t="s">
        <v>10</v>
      </c>
      <c r="G69" s="54">
        <f>G68-F68</f>
        <v>71.119999999999976</v>
      </c>
      <c r="H69" s="54">
        <f t="shared" ref="H69:J69" si="54">H68-G68</f>
        <v>-15.263999999999896</v>
      </c>
      <c r="I69" s="54">
        <f t="shared" si="54"/>
        <v>7.5119999999999436</v>
      </c>
      <c r="J69" s="25">
        <f t="shared" si="54"/>
        <v>-1.3139420000000541</v>
      </c>
      <c r="K69" s="24">
        <f t="shared" ref="K69" si="55">K68-J68</f>
        <v>11.324392138400015</v>
      </c>
      <c r="L69" s="24">
        <f t="shared" ref="L69" si="56">L68-K68</f>
        <v>14.182814568900938</v>
      </c>
      <c r="M69" s="24">
        <f t="shared" ref="M69" si="57">M68-L68</f>
        <v>15.239817573596895</v>
      </c>
      <c r="N69" s="24">
        <f t="shared" ref="N69" si="58">N68-M68</f>
        <v>16.383806511193711</v>
      </c>
      <c r="O69" s="24">
        <f t="shared" ref="O69" si="59">O68-N68</f>
        <v>17.623094439604643</v>
      </c>
    </row>
    <row r="72" spans="2:15" x14ac:dyDescent="0.3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2:15" x14ac:dyDescent="0.3">
      <c r="F73" s="20">
        <f>F58</f>
        <v>2014</v>
      </c>
      <c r="G73" s="18">
        <f t="shared" ref="G73:O73" si="60">F73+1</f>
        <v>2015</v>
      </c>
      <c r="H73" s="18">
        <f t="shared" si="60"/>
        <v>2016</v>
      </c>
      <c r="I73" s="18">
        <f t="shared" si="60"/>
        <v>2017</v>
      </c>
      <c r="J73" s="19">
        <f t="shared" si="60"/>
        <v>2018</v>
      </c>
      <c r="K73" s="18">
        <f t="shared" si="60"/>
        <v>2019</v>
      </c>
      <c r="L73" s="18">
        <f t="shared" si="60"/>
        <v>2020</v>
      </c>
      <c r="M73" s="18">
        <f t="shared" si="60"/>
        <v>2021</v>
      </c>
      <c r="N73" s="18">
        <f t="shared" si="60"/>
        <v>2022</v>
      </c>
      <c r="O73" s="18">
        <f t="shared" si="60"/>
        <v>2023</v>
      </c>
    </row>
    <row r="74" spans="2:15" x14ac:dyDescent="0.3">
      <c r="B74" s="1" t="s">
        <v>7</v>
      </c>
      <c r="F74" s="7">
        <f>F68/F8</f>
        <v>0.16959420603838166</v>
      </c>
      <c r="G74" s="7">
        <f t="shared" ref="G74:I74" si="61">G68/G8</f>
        <v>0.19719710446496477</v>
      </c>
      <c r="H74" s="7">
        <f t="shared" si="61"/>
        <v>0.17221317211906434</v>
      </c>
      <c r="I74" s="7">
        <f t="shared" si="61"/>
        <v>0.16527353188777147</v>
      </c>
      <c r="J74" s="7">
        <f>J68/J8</f>
        <v>0.16102551862461295</v>
      </c>
      <c r="K74" s="8">
        <v>0.16</v>
      </c>
      <c r="L74" s="7">
        <f>K74</f>
        <v>0.16</v>
      </c>
      <c r="M74" s="7">
        <f t="shared" ref="M74:O74" si="62">L74</f>
        <v>0.16</v>
      </c>
      <c r="N74" s="7">
        <f t="shared" si="62"/>
        <v>0.16</v>
      </c>
      <c r="O74" s="7">
        <f t="shared" si="62"/>
        <v>0.16</v>
      </c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6"/>
  <sheetViews>
    <sheetView zoomScaleNormal="100" workbookViewId="0">
      <selection activeCell="B9" sqref="B9"/>
    </sheetView>
  </sheetViews>
  <sheetFormatPr defaultColWidth="9.1796875" defaultRowHeight="12.5" outlineLevelRow="1" x14ac:dyDescent="0.25"/>
  <cols>
    <col min="1" max="1" width="50.7265625" style="60" customWidth="1"/>
    <col min="2" max="2" width="16.36328125" style="60" customWidth="1"/>
    <col min="3" max="3" width="13" style="60" customWidth="1"/>
    <col min="4" max="199" width="12.7265625" style="60" customWidth="1"/>
    <col min="200" max="16384" width="9.1796875" style="60"/>
  </cols>
  <sheetData>
    <row r="1" spans="1:9" ht="20" x14ac:dyDescent="0.4">
      <c r="A1" s="73" t="s">
        <v>74</v>
      </c>
      <c r="B1" s="73"/>
      <c r="C1" s="73"/>
    </row>
    <row r="2" spans="1:9" ht="13" x14ac:dyDescent="0.25">
      <c r="A2" s="72" t="s">
        <v>73</v>
      </c>
      <c r="B2" s="72"/>
      <c r="C2" s="72"/>
    </row>
    <row r="5" spans="1:9" x14ac:dyDescent="0.25">
      <c r="B5" s="60">
        <v>1000000</v>
      </c>
    </row>
    <row r="6" spans="1:9" ht="13" x14ac:dyDescent="0.3">
      <c r="A6" s="71"/>
      <c r="B6" s="71"/>
      <c r="C6" s="71"/>
      <c r="D6" s="70" t="s">
        <v>72</v>
      </c>
      <c r="E6" s="70"/>
      <c r="F6" s="70"/>
      <c r="G6" s="70"/>
      <c r="H6" s="70"/>
    </row>
    <row r="7" spans="1:9" ht="13" x14ac:dyDescent="0.25">
      <c r="A7" s="69"/>
      <c r="B7" s="69">
        <v>2018</v>
      </c>
      <c r="C7" s="65">
        <v>2017</v>
      </c>
      <c r="D7" s="65">
        <v>2016</v>
      </c>
      <c r="E7" s="65">
        <v>2015</v>
      </c>
      <c r="F7" s="65">
        <v>2014</v>
      </c>
      <c r="G7" s="65">
        <v>2013</v>
      </c>
      <c r="H7" s="65">
        <v>2012</v>
      </c>
      <c r="I7" s="69"/>
    </row>
    <row r="8" spans="1:9" x14ac:dyDescent="0.25">
      <c r="A8" s="66" t="s">
        <v>50</v>
      </c>
      <c r="B8" s="63">
        <v>1834.063697</v>
      </c>
      <c r="C8" s="63">
        <v>1794.873</v>
      </c>
      <c r="D8" s="63">
        <v>1678.925</v>
      </c>
      <c r="E8" s="63">
        <v>1543.6179999999999</v>
      </c>
      <c r="F8" s="63">
        <v>1375.501</v>
      </c>
      <c r="G8" s="63">
        <v>1171.864</v>
      </c>
      <c r="H8" s="63">
        <v>1099.56</v>
      </c>
      <c r="I8" s="66"/>
    </row>
    <row r="9" spans="1:9" x14ac:dyDescent="0.25">
      <c r="A9" s="66" t="s">
        <v>49</v>
      </c>
      <c r="B9" s="63">
        <v>1143.5970050000001</v>
      </c>
      <c r="C9" s="63">
        <v>1100.3440000000001</v>
      </c>
      <c r="D9" s="63">
        <v>1010.473</v>
      </c>
      <c r="E9" s="63">
        <v>939.84199999999998</v>
      </c>
      <c r="F9" s="63">
        <v>836.61099999999999</v>
      </c>
      <c r="G9" s="63">
        <v>741.13099999999997</v>
      </c>
      <c r="H9" s="63">
        <v>726.74099999999999</v>
      </c>
      <c r="I9" s="66"/>
    </row>
    <row r="10" spans="1:9" x14ac:dyDescent="0.25">
      <c r="A10" s="66" t="s">
        <v>71</v>
      </c>
      <c r="B10" s="63">
        <v>690.46669199999997</v>
      </c>
      <c r="C10" s="63">
        <v>694.52800000000002</v>
      </c>
      <c r="D10" s="63">
        <v>668.452</v>
      </c>
      <c r="E10" s="63">
        <v>603.77599999999995</v>
      </c>
      <c r="F10" s="63">
        <v>538.89</v>
      </c>
      <c r="G10" s="63">
        <v>430.733</v>
      </c>
      <c r="H10" s="63">
        <v>372.81900000000002</v>
      </c>
      <c r="I10" s="66"/>
    </row>
    <row r="11" spans="1:9" x14ac:dyDescent="0.25">
      <c r="A11" s="66" t="s">
        <v>47</v>
      </c>
      <c r="B11" s="63">
        <v>107.134862</v>
      </c>
      <c r="C11" s="63">
        <v>99.725999999999999</v>
      </c>
      <c r="D11" s="63">
        <v>94.238</v>
      </c>
      <c r="E11" s="63">
        <v>88.393000000000001</v>
      </c>
      <c r="F11" s="63">
        <v>84.176000000000002</v>
      </c>
      <c r="G11" s="63">
        <v>76.495000000000005</v>
      </c>
      <c r="H11" s="63">
        <v>85.004000000000005</v>
      </c>
      <c r="I11" s="66"/>
    </row>
    <row r="12" spans="1:9" x14ac:dyDescent="0.25">
      <c r="A12" s="66" t="s">
        <v>46</v>
      </c>
      <c r="B12" s="63">
        <v>75.206282999999999</v>
      </c>
      <c r="C12" s="63">
        <v>71.442999999999998</v>
      </c>
      <c r="D12" s="63">
        <v>62.470999999999997</v>
      </c>
      <c r="E12" s="63">
        <v>56.616999999999997</v>
      </c>
      <c r="F12" s="63">
        <v>55.88</v>
      </c>
      <c r="G12" s="63">
        <v>49.496000000000002</v>
      </c>
      <c r="H12" s="63">
        <v>48.36</v>
      </c>
      <c r="I12" s="66"/>
    </row>
    <row r="13" spans="1:9" x14ac:dyDescent="0.25">
      <c r="A13" s="66" t="s">
        <v>70</v>
      </c>
      <c r="B13" s="63">
        <v>0</v>
      </c>
      <c r="C13" s="63"/>
      <c r="D13" s="63">
        <v>0</v>
      </c>
      <c r="E13" s="63">
        <v>0</v>
      </c>
      <c r="F13" s="63">
        <v>0</v>
      </c>
      <c r="G13" s="63">
        <v>0</v>
      </c>
      <c r="H13" s="63">
        <v>5</v>
      </c>
      <c r="I13" s="66"/>
    </row>
    <row r="14" spans="1:9" x14ac:dyDescent="0.25">
      <c r="A14" s="66" t="s">
        <v>69</v>
      </c>
      <c r="B14" s="63">
        <v>182.34114500000001</v>
      </c>
      <c r="C14" s="63">
        <v>171.17</v>
      </c>
      <c r="D14" s="63">
        <v>156.709</v>
      </c>
      <c r="E14" s="63">
        <v>145.01</v>
      </c>
      <c r="F14" s="63">
        <v>140.05600000000001</v>
      </c>
      <c r="G14" s="63">
        <v>125.991</v>
      </c>
      <c r="H14" s="63">
        <v>138.363</v>
      </c>
      <c r="I14" s="66"/>
    </row>
    <row r="15" spans="1:9" ht="13" x14ac:dyDescent="0.3">
      <c r="A15" s="68" t="s">
        <v>68</v>
      </c>
      <c r="B15" s="67">
        <v>508.12554699999998</v>
      </c>
      <c r="C15" s="67">
        <v>523.35799999999995</v>
      </c>
      <c r="D15" s="67">
        <v>511.74299999999999</v>
      </c>
      <c r="E15" s="67">
        <v>458.76600000000002</v>
      </c>
      <c r="F15" s="67">
        <v>398.834</v>
      </c>
      <c r="G15" s="67">
        <v>304.74200000000002</v>
      </c>
      <c r="H15" s="67">
        <v>234.45500000000001</v>
      </c>
      <c r="I15" s="66"/>
    </row>
    <row r="16" spans="1:9" x14ac:dyDescent="0.25">
      <c r="A16" s="66"/>
      <c r="B16" s="63">
        <v>0</v>
      </c>
      <c r="C16" s="63"/>
      <c r="D16" s="63"/>
      <c r="E16" s="63"/>
      <c r="F16" s="63"/>
      <c r="G16" s="63"/>
      <c r="H16" s="63"/>
      <c r="I16" s="66"/>
    </row>
    <row r="17" spans="1:9" outlineLevel="1" x14ac:dyDescent="0.25">
      <c r="A17" s="66" t="s">
        <v>67</v>
      </c>
      <c r="B17" s="63">
        <v>11.262385</v>
      </c>
      <c r="C17" s="63">
        <v>9.4420000000000002</v>
      </c>
      <c r="D17" s="63">
        <v>4.7869999999999999</v>
      </c>
      <c r="E17" s="63">
        <v>4.9909999999999997</v>
      </c>
      <c r="F17" s="63">
        <v>6.0170000000000003</v>
      </c>
      <c r="G17" s="63">
        <v>6.7249999999999996</v>
      </c>
      <c r="H17" s="63">
        <v>5.3070000000000004</v>
      </c>
      <c r="I17" s="66"/>
    </row>
    <row r="18" spans="1:9" outlineLevel="1" x14ac:dyDescent="0.25">
      <c r="A18" s="66" t="s">
        <v>66</v>
      </c>
      <c r="B18" s="63">
        <v>2.6590150000000001</v>
      </c>
      <c r="C18" s="63">
        <v>-1.004</v>
      </c>
      <c r="D18" s="63">
        <v>5.9690000000000003</v>
      </c>
      <c r="E18" s="63">
        <v>0.16600000000000001</v>
      </c>
      <c r="F18" s="63">
        <v>10.476000000000001</v>
      </c>
      <c r="G18" s="63">
        <v>16.597999999999999</v>
      </c>
      <c r="H18" s="63">
        <v>9.8629999999999995</v>
      </c>
      <c r="I18" s="66"/>
    </row>
    <row r="19" spans="1:9" outlineLevel="1" x14ac:dyDescent="0.25">
      <c r="A19" s="66" t="s">
        <v>65</v>
      </c>
      <c r="B19" s="63">
        <v>13.9214</v>
      </c>
      <c r="C19" s="63">
        <v>8.4380000000000006</v>
      </c>
      <c r="D19" s="63">
        <v>1.1819999999999999</v>
      </c>
      <c r="E19" s="63">
        <v>4.8250000000000002</v>
      </c>
      <c r="F19" s="63">
        <v>16.492000000000001</v>
      </c>
      <c r="G19" s="63">
        <v>23.321999999999999</v>
      </c>
      <c r="H19" s="63">
        <v>15.17</v>
      </c>
      <c r="I19" s="66"/>
    </row>
    <row r="20" spans="1:9" outlineLevel="1" x14ac:dyDescent="0.25">
      <c r="A20" s="66" t="s">
        <v>64</v>
      </c>
      <c r="B20" s="63">
        <v>522.04694700000005</v>
      </c>
      <c r="C20" s="63">
        <v>531.79700000000003</v>
      </c>
      <c r="D20" s="63">
        <v>510.56099999999998</v>
      </c>
      <c r="E20" s="63">
        <v>463.59100000000001</v>
      </c>
      <c r="F20" s="63">
        <v>415.32600000000002</v>
      </c>
      <c r="G20" s="63">
        <v>328.06400000000002</v>
      </c>
      <c r="H20" s="63">
        <v>249.626</v>
      </c>
      <c r="I20" s="66"/>
    </row>
    <row r="21" spans="1:9" outlineLevel="1" x14ac:dyDescent="0.25">
      <c r="A21" s="66" t="s">
        <v>63</v>
      </c>
      <c r="B21" s="63">
        <v>83.010386999999994</v>
      </c>
      <c r="C21" s="63">
        <v>133.166</v>
      </c>
      <c r="D21" s="63">
        <v>136.124</v>
      </c>
      <c r="E21" s="63">
        <v>129.38</v>
      </c>
      <c r="F21" s="63">
        <v>108.69</v>
      </c>
      <c r="G21" s="63">
        <v>95.284999999999997</v>
      </c>
      <c r="H21" s="63">
        <v>76.507999999999996</v>
      </c>
      <c r="I21" s="66"/>
    </row>
    <row r="22" spans="1:9" outlineLevel="1" x14ac:dyDescent="0.25">
      <c r="A22" s="66" t="s">
        <v>62</v>
      </c>
      <c r="B22" s="63">
        <v>3.7437809999999998</v>
      </c>
      <c r="C22" s="63">
        <v>3.984</v>
      </c>
      <c r="D22" s="63">
        <v>3.8050000000000002</v>
      </c>
      <c r="E22" s="63">
        <v>2.9079999999999999</v>
      </c>
      <c r="F22" s="63">
        <v>2.2360000000000002</v>
      </c>
      <c r="G22" s="63">
        <v>3.2589999999999999</v>
      </c>
      <c r="H22" s="63">
        <v>2.4500000000000002</v>
      </c>
      <c r="I22" s="66"/>
    </row>
    <row r="23" spans="1:9" outlineLevel="1" x14ac:dyDescent="0.25">
      <c r="A23" s="66" t="s">
        <v>61</v>
      </c>
      <c r="B23" s="63">
        <v>1.776837</v>
      </c>
      <c r="C23" s="63">
        <v>2.44</v>
      </c>
      <c r="D23" s="63">
        <v>0.54</v>
      </c>
      <c r="E23" s="63">
        <v>0.27600000000000002</v>
      </c>
      <c r="F23" s="63">
        <v>0.97799999999999998</v>
      </c>
      <c r="G23" s="63">
        <v>1.353</v>
      </c>
      <c r="H23" s="63">
        <v>1.238</v>
      </c>
      <c r="I23" s="66"/>
    </row>
    <row r="24" spans="1:9" outlineLevel="1" x14ac:dyDescent="0.25">
      <c r="A24" s="66" t="s">
        <v>60</v>
      </c>
      <c r="B24" s="63">
        <v>88.531004999999993</v>
      </c>
      <c r="C24" s="63">
        <v>139.59</v>
      </c>
      <c r="D24" s="63">
        <v>140.46899999999999</v>
      </c>
      <c r="E24" s="63">
        <v>132.56399999999999</v>
      </c>
      <c r="F24" s="63">
        <v>111.904</v>
      </c>
      <c r="G24" s="63">
        <v>99.897000000000006</v>
      </c>
      <c r="H24" s="63">
        <v>80.195999999999998</v>
      </c>
      <c r="I24" s="66"/>
    </row>
    <row r="25" spans="1:9" outlineLevel="1" x14ac:dyDescent="0.25">
      <c r="A25" s="66" t="s">
        <v>59</v>
      </c>
      <c r="B25" s="63">
        <v>-4.3671550000000003</v>
      </c>
      <c r="C25" s="63">
        <v>-14.585000000000001</v>
      </c>
      <c r="D25" s="63">
        <v>22.5</v>
      </c>
      <c r="E25" s="63">
        <v>12.558</v>
      </c>
      <c r="F25" s="63">
        <v>14.818</v>
      </c>
      <c r="G25" s="63">
        <v>5.2370000000000001</v>
      </c>
      <c r="H25" s="63">
        <v>0.84299999999999997</v>
      </c>
      <c r="I25" s="66"/>
    </row>
    <row r="26" spans="1:9" outlineLevel="1" x14ac:dyDescent="0.25">
      <c r="A26" s="66" t="s">
        <v>58</v>
      </c>
      <c r="B26" s="63">
        <v>84.163849999999996</v>
      </c>
      <c r="C26" s="63">
        <v>125.005</v>
      </c>
      <c r="D26" s="63">
        <v>162.96899999999999</v>
      </c>
      <c r="E26" s="63">
        <v>145.12200000000001</v>
      </c>
      <c r="F26" s="63">
        <v>126.72199999999999</v>
      </c>
      <c r="G26" s="63">
        <v>105.134</v>
      </c>
      <c r="H26" s="63">
        <v>81.039000000000001</v>
      </c>
      <c r="I26" s="66"/>
    </row>
    <row r="27" spans="1:9" ht="13" x14ac:dyDescent="0.3">
      <c r="A27" s="68" t="s">
        <v>57</v>
      </c>
      <c r="B27" s="67">
        <v>437.88309700000002</v>
      </c>
      <c r="C27" s="67">
        <v>406.79199999999997</v>
      </c>
      <c r="D27" s="67">
        <v>347.59100000000001</v>
      </c>
      <c r="E27" s="67">
        <v>318.47000000000003</v>
      </c>
      <c r="F27" s="67">
        <v>288.60500000000002</v>
      </c>
      <c r="G27" s="67">
        <v>222.93</v>
      </c>
      <c r="H27" s="67">
        <v>168.58699999999999</v>
      </c>
      <c r="I27" s="66"/>
    </row>
    <row r="28" spans="1:9" ht="13" x14ac:dyDescent="0.3">
      <c r="A28" s="68"/>
      <c r="B28" s="67">
        <v>0</v>
      </c>
      <c r="C28" s="67"/>
      <c r="D28" s="67"/>
      <c r="E28" s="67"/>
      <c r="F28" s="67"/>
      <c r="G28" s="67"/>
      <c r="H28" s="67"/>
      <c r="I28" s="66"/>
    </row>
    <row r="29" spans="1:9" x14ac:dyDescent="0.25">
      <c r="A29" s="66" t="s">
        <v>56</v>
      </c>
      <c r="B29" s="63">
        <v>267.79478599999999</v>
      </c>
      <c r="C29" s="63">
        <v>285.86500000000001</v>
      </c>
      <c r="D29" s="63">
        <v>288.43400000000003</v>
      </c>
      <c r="E29" s="63">
        <v>293.096</v>
      </c>
      <c r="F29" s="63">
        <v>290.952</v>
      </c>
      <c r="G29" s="63">
        <v>286.92</v>
      </c>
      <c r="H29" s="63">
        <v>286.19499999999999</v>
      </c>
      <c r="I29" s="66"/>
    </row>
    <row r="30" spans="1:9" x14ac:dyDescent="0.25">
      <c r="A30" s="66" t="s">
        <v>55</v>
      </c>
      <c r="B30" s="63">
        <v>269.87734899999998</v>
      </c>
      <c r="C30" s="63">
        <v>288.226</v>
      </c>
      <c r="D30" s="63">
        <v>291.072</v>
      </c>
      <c r="E30" s="63">
        <v>296.238</v>
      </c>
      <c r="F30" s="63">
        <v>294.29899999999998</v>
      </c>
      <c r="G30" s="63">
        <v>288.548</v>
      </c>
      <c r="H30" s="63">
        <v>287.93599999999998</v>
      </c>
      <c r="I30" s="66"/>
    </row>
    <row r="31" spans="1:9" x14ac:dyDescent="0.25">
      <c r="A31" s="66" t="s">
        <v>54</v>
      </c>
      <c r="B31" s="63">
        <v>259.32861300000002</v>
      </c>
      <c r="C31" s="63">
        <v>280.28100000000001</v>
      </c>
      <c r="D31" s="63">
        <v>287.738</v>
      </c>
      <c r="E31" s="63">
        <v>291.33800000000002</v>
      </c>
      <c r="F31" s="63">
        <v>295.24799999999999</v>
      </c>
      <c r="G31" s="63">
        <v>291.15600000000001</v>
      </c>
      <c r="H31" s="63">
        <v>286.15300000000002</v>
      </c>
      <c r="I31" s="66"/>
    </row>
    <row r="32" spans="1:9" x14ac:dyDescent="0.25">
      <c r="A32" s="66"/>
      <c r="B32" s="66"/>
      <c r="C32" s="66"/>
      <c r="D32" s="63"/>
      <c r="E32" s="63"/>
      <c r="F32" s="63"/>
      <c r="G32" s="63"/>
      <c r="H32" s="63"/>
      <c r="I32" s="66"/>
    </row>
    <row r="33" spans="1:11" x14ac:dyDescent="0.25">
      <c r="A33" s="74" t="s">
        <v>76</v>
      </c>
      <c r="B33" s="74"/>
    </row>
    <row r="34" spans="1:11" x14ac:dyDescent="0.25">
      <c r="A34" s="74" t="s">
        <v>75</v>
      </c>
      <c r="B34" s="78">
        <f>GNTX_CF!B8</f>
        <v>102.186814</v>
      </c>
      <c r="C34" s="78">
        <f>GNTX_CF!C8</f>
        <v>99.570999999999998</v>
      </c>
      <c r="D34" s="78">
        <f>GNTX_CF!D8</f>
        <v>88.587000000000003</v>
      </c>
      <c r="E34" s="78">
        <f>GNTX_CF!E8</f>
        <v>80.599000000000004</v>
      </c>
      <c r="F34" s="78">
        <f>GNTX_CF!F8</f>
        <v>77.376000000000005</v>
      </c>
      <c r="G34" s="78">
        <f>GNTX_CF!G8</f>
        <v>62.853999999999999</v>
      </c>
      <c r="H34" s="78">
        <f>GNTX_CF!H8</f>
        <v>50.18</v>
      </c>
    </row>
    <row r="35" spans="1:11" ht="13" thickBot="1" x14ac:dyDescent="0.3">
      <c r="A35" s="74" t="s">
        <v>41</v>
      </c>
      <c r="B35" s="78">
        <f>GNTX_CF!B26</f>
        <v>-85.990570000000005</v>
      </c>
      <c r="C35" s="78">
        <f>GNTX_CF!C26</f>
        <v>-104.041</v>
      </c>
      <c r="D35" s="78">
        <f>GNTX_CF!D26</f>
        <v>-120.956</v>
      </c>
      <c r="E35" s="78">
        <f>GNTX_CF!E26</f>
        <v>-97.941999999999993</v>
      </c>
      <c r="F35" s="78">
        <f>GNTX_CF!F26</f>
        <v>-72.519000000000005</v>
      </c>
      <c r="G35" s="78">
        <f>GNTX_CF!G26</f>
        <v>-55.38</v>
      </c>
      <c r="H35" s="78">
        <f>GNTX_CF!H26</f>
        <v>-117.474</v>
      </c>
    </row>
    <row r="36" spans="1:11" ht="13" thickBot="1" x14ac:dyDescent="0.3">
      <c r="A36" s="64"/>
      <c r="B36" s="64"/>
      <c r="C36" s="64"/>
      <c r="D36" s="63"/>
      <c r="E36" s="63"/>
      <c r="F36" s="63"/>
      <c r="G36" s="63"/>
      <c r="H36" s="63"/>
      <c r="I36" s="62"/>
      <c r="K36" s="62"/>
    </row>
    <row r="37" spans="1:11" x14ac:dyDescent="0.25">
      <c r="D37" s="61"/>
      <c r="E37" s="61"/>
      <c r="F37" s="61"/>
      <c r="G37" s="61"/>
      <c r="H37" s="61"/>
    </row>
    <row r="38" spans="1:11" x14ac:dyDescent="0.25">
      <c r="D38" s="61"/>
      <c r="E38" s="61"/>
      <c r="F38" s="61"/>
      <c r="G38" s="61"/>
      <c r="H38" s="61"/>
    </row>
    <row r="39" spans="1:11" x14ac:dyDescent="0.25">
      <c r="D39" s="61"/>
      <c r="E39" s="61"/>
      <c r="F39" s="61"/>
      <c r="G39" s="61"/>
      <c r="H39" s="61"/>
    </row>
    <row r="40" spans="1:11" x14ac:dyDescent="0.25">
      <c r="D40" s="61"/>
      <c r="E40" s="61"/>
      <c r="F40" s="61"/>
      <c r="G40" s="61"/>
      <c r="H40" s="61"/>
    </row>
    <row r="41" spans="1:11" x14ac:dyDescent="0.25">
      <c r="D41" s="61"/>
      <c r="E41" s="61"/>
      <c r="F41" s="61"/>
      <c r="G41" s="61"/>
      <c r="H41" s="61"/>
    </row>
    <row r="42" spans="1:11" x14ac:dyDescent="0.25">
      <c r="D42" s="61"/>
      <c r="E42" s="61"/>
      <c r="F42" s="61"/>
      <c r="G42" s="61"/>
      <c r="H42" s="61"/>
    </row>
    <row r="43" spans="1:11" x14ac:dyDescent="0.25">
      <c r="D43" s="61"/>
      <c r="E43" s="61"/>
      <c r="F43" s="61"/>
      <c r="G43" s="61"/>
      <c r="H43" s="61"/>
    </row>
    <row r="44" spans="1:11" x14ac:dyDescent="0.25">
      <c r="D44" s="61"/>
      <c r="E44" s="61"/>
      <c r="F44" s="61"/>
      <c r="G44" s="61"/>
      <c r="H44" s="61"/>
    </row>
    <row r="45" spans="1:11" x14ac:dyDescent="0.25">
      <c r="D45" s="61"/>
      <c r="E45" s="61"/>
      <c r="F45" s="61"/>
      <c r="G45" s="61"/>
      <c r="H45" s="61"/>
    </row>
    <row r="46" spans="1:11" x14ac:dyDescent="0.25">
      <c r="D46" s="61"/>
      <c r="E46" s="61"/>
      <c r="F46" s="61"/>
      <c r="G46" s="61"/>
      <c r="H46" s="61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8"/>
  <sheetViews>
    <sheetView topLeftCell="A16" zoomScaleNormal="100" workbookViewId="0">
      <selection activeCell="B47" sqref="B47"/>
    </sheetView>
  </sheetViews>
  <sheetFormatPr defaultColWidth="9.1796875" defaultRowHeight="12.5" x14ac:dyDescent="0.25"/>
  <cols>
    <col min="1" max="1" width="50.7265625" style="60" customWidth="1"/>
    <col min="2" max="2" width="13.36328125" style="60" customWidth="1"/>
    <col min="3" max="195" width="12.7265625" style="60" customWidth="1"/>
    <col min="196" max="16384" width="9.1796875" style="60"/>
  </cols>
  <sheetData>
    <row r="1" spans="1:9" ht="20" x14ac:dyDescent="0.4">
      <c r="A1" s="77" t="s">
        <v>74</v>
      </c>
      <c r="B1" s="77"/>
    </row>
    <row r="2" spans="1:9" ht="13" x14ac:dyDescent="0.25">
      <c r="A2" s="72" t="s">
        <v>73</v>
      </c>
      <c r="B2" s="72"/>
    </row>
    <row r="5" spans="1:9" ht="13" x14ac:dyDescent="0.3">
      <c r="A5" s="76"/>
      <c r="B5" s="76"/>
      <c r="C5" s="71"/>
      <c r="D5" s="70" t="s">
        <v>72</v>
      </c>
      <c r="E5" s="70"/>
      <c r="F5" s="70"/>
      <c r="G5" s="70"/>
      <c r="H5" s="70"/>
    </row>
    <row r="6" spans="1:9" ht="13" x14ac:dyDescent="0.25">
      <c r="A6" s="75"/>
      <c r="B6" s="90">
        <v>2018</v>
      </c>
      <c r="C6" s="65">
        <v>2017</v>
      </c>
      <c r="D6" s="65">
        <v>2016</v>
      </c>
      <c r="E6" s="65">
        <v>2015</v>
      </c>
      <c r="F6" s="65">
        <v>2014</v>
      </c>
      <c r="G6" s="65">
        <v>2013</v>
      </c>
      <c r="H6" s="65">
        <v>2012</v>
      </c>
      <c r="I6" s="75"/>
    </row>
    <row r="7" spans="1:9" x14ac:dyDescent="0.25">
      <c r="A7" s="66" t="s">
        <v>57</v>
      </c>
      <c r="B7" s="63">
        <v>437.88309700000002</v>
      </c>
      <c r="C7" s="63">
        <v>406.79199999999997</v>
      </c>
      <c r="D7" s="63">
        <v>347.59100000000001</v>
      </c>
      <c r="E7" s="63">
        <v>318.47000000000003</v>
      </c>
      <c r="F7" s="63">
        <v>288.60500000000002</v>
      </c>
      <c r="G7" s="63">
        <v>222.93</v>
      </c>
      <c r="H7" s="63">
        <v>168.58699999999999</v>
      </c>
      <c r="I7" s="66"/>
    </row>
    <row r="8" spans="1:9" x14ac:dyDescent="0.25">
      <c r="A8" s="66" t="s">
        <v>109</v>
      </c>
      <c r="B8" s="63">
        <v>102.186814</v>
      </c>
      <c r="C8" s="63">
        <v>99.570999999999998</v>
      </c>
      <c r="D8" s="63">
        <v>88.587000000000003</v>
      </c>
      <c r="E8" s="63">
        <v>80.599000000000004</v>
      </c>
      <c r="F8" s="63">
        <v>77.376000000000005</v>
      </c>
      <c r="G8" s="63">
        <v>62.853999999999999</v>
      </c>
      <c r="H8" s="63">
        <v>50.18</v>
      </c>
      <c r="I8" s="66"/>
    </row>
    <row r="9" spans="1:9" x14ac:dyDescent="0.25">
      <c r="A9" s="66" t="s">
        <v>108</v>
      </c>
      <c r="B9" s="63">
        <v>-0.57720000000000005</v>
      </c>
      <c r="C9" s="63">
        <v>-0.188</v>
      </c>
      <c r="D9" s="63">
        <v>-0.14599999999999999</v>
      </c>
      <c r="E9" s="63">
        <v>-1.0999999999999999E-2</v>
      </c>
      <c r="F9" s="63">
        <v>-4.3999999999999997E-2</v>
      </c>
      <c r="G9" s="63">
        <v>-5.5E-2</v>
      </c>
      <c r="H9" s="63">
        <v>-0.41899999999999998</v>
      </c>
      <c r="I9" s="66"/>
    </row>
    <row r="10" spans="1:9" x14ac:dyDescent="0.25">
      <c r="A10" s="66" t="s">
        <v>107</v>
      </c>
      <c r="B10" s="63">
        <v>0.108927</v>
      </c>
      <c r="C10" s="63">
        <v>0.29899999999999999</v>
      </c>
      <c r="D10" s="63">
        <v>1.08</v>
      </c>
      <c r="E10" s="63">
        <v>0.45600000000000002</v>
      </c>
      <c r="F10" s="63">
        <v>0.64100000000000001</v>
      </c>
      <c r="G10" s="63">
        <v>2.1629999999999998</v>
      </c>
      <c r="H10" s="63">
        <v>0.95199999999999996</v>
      </c>
      <c r="I10" s="66"/>
    </row>
    <row r="11" spans="1:9" x14ac:dyDescent="0.25">
      <c r="A11" s="66" t="s">
        <v>106</v>
      </c>
      <c r="B11" s="63">
        <v>-2.538729</v>
      </c>
      <c r="C11" s="63">
        <v>-1.3089999999999999</v>
      </c>
      <c r="D11" s="63">
        <v>-4.24</v>
      </c>
      <c r="E11" s="63">
        <v>-9.6660000000000004</v>
      </c>
      <c r="F11" s="63">
        <v>-16.742999999999999</v>
      </c>
      <c r="G11" s="63">
        <v>-19.012</v>
      </c>
      <c r="H11" s="63">
        <v>-9.5839999999999996</v>
      </c>
      <c r="I11" s="66"/>
    </row>
    <row r="12" spans="1:9" x14ac:dyDescent="0.25">
      <c r="A12" s="66" t="s">
        <v>105</v>
      </c>
      <c r="B12" s="63">
        <v>0.53249400000000002</v>
      </c>
      <c r="C12" s="63">
        <v>0.375</v>
      </c>
      <c r="D12" s="63">
        <v>3.92</v>
      </c>
      <c r="E12" s="63">
        <v>2.706</v>
      </c>
      <c r="F12" s="63">
        <v>1.1499999999999999</v>
      </c>
      <c r="G12" s="63">
        <v>0.88300000000000001</v>
      </c>
      <c r="H12" s="63">
        <v>1.216</v>
      </c>
      <c r="I12" s="66"/>
    </row>
    <row r="13" spans="1:9" x14ac:dyDescent="0.25">
      <c r="A13" s="66" t="s">
        <v>104</v>
      </c>
      <c r="B13" s="63">
        <v>-4.414739</v>
      </c>
      <c r="C13" s="63">
        <v>-14.996</v>
      </c>
      <c r="D13" s="63">
        <v>22.498000000000001</v>
      </c>
      <c r="E13" s="63">
        <v>13.058</v>
      </c>
      <c r="F13" s="63">
        <v>14.818</v>
      </c>
      <c r="G13" s="63">
        <v>-7.7270000000000003</v>
      </c>
      <c r="H13" s="63">
        <v>0.84299999999999997</v>
      </c>
      <c r="I13" s="66"/>
    </row>
    <row r="14" spans="1:9" x14ac:dyDescent="0.25">
      <c r="A14" s="66" t="s">
        <v>103</v>
      </c>
      <c r="B14" s="63">
        <v>18.305980999999999</v>
      </c>
      <c r="C14" s="63">
        <v>18.376999999999999</v>
      </c>
      <c r="D14" s="63">
        <v>19.193000000000001</v>
      </c>
      <c r="E14" s="63">
        <v>21.431000000000001</v>
      </c>
      <c r="F14" s="63">
        <v>21.277000000000001</v>
      </c>
      <c r="G14" s="63">
        <v>17.427</v>
      </c>
      <c r="H14" s="63">
        <v>16.434000000000001</v>
      </c>
      <c r="I14" s="66"/>
    </row>
    <row r="15" spans="1:9" x14ac:dyDescent="0.25">
      <c r="A15" s="66" t="s">
        <v>82</v>
      </c>
      <c r="B15" s="63" t="s">
        <v>131</v>
      </c>
      <c r="C15" s="63">
        <v>0</v>
      </c>
      <c r="D15" s="63">
        <v>-5.5830000000000002</v>
      </c>
      <c r="E15" s="63">
        <v>-2.8380000000000001</v>
      </c>
      <c r="F15" s="63">
        <v>-5.5019999999999998</v>
      </c>
      <c r="G15" s="63">
        <v>-4.4450000000000003</v>
      </c>
      <c r="H15" s="63">
        <v>-0.81599999999999995</v>
      </c>
      <c r="I15" s="66"/>
    </row>
    <row r="16" spans="1:9" x14ac:dyDescent="0.25">
      <c r="A16" s="66" t="s">
        <v>102</v>
      </c>
      <c r="B16" s="63">
        <v>17.583988999999999</v>
      </c>
      <c r="C16" s="63">
        <v>-19.53</v>
      </c>
      <c r="D16" s="63">
        <v>-15.622</v>
      </c>
      <c r="E16" s="63">
        <v>-27.960999999999999</v>
      </c>
      <c r="F16" s="63">
        <v>-24.962</v>
      </c>
      <c r="G16" s="63">
        <v>-22.347000000000001</v>
      </c>
      <c r="H16" s="63">
        <v>0.81</v>
      </c>
      <c r="I16" s="66"/>
    </row>
    <row r="17" spans="1:9" x14ac:dyDescent="0.25">
      <c r="A17" s="66" t="s">
        <v>101</v>
      </c>
      <c r="B17" s="63">
        <v>-8.5160160000000005</v>
      </c>
      <c r="C17" s="63">
        <v>-27.454000000000001</v>
      </c>
      <c r="D17" s="63">
        <v>-14.616</v>
      </c>
      <c r="E17" s="63">
        <v>-32.938000000000002</v>
      </c>
      <c r="F17" s="63">
        <v>-21.684000000000001</v>
      </c>
      <c r="G17" s="63">
        <v>39.856000000000002</v>
      </c>
      <c r="H17" s="63">
        <v>28.823</v>
      </c>
      <c r="I17" s="66"/>
    </row>
    <row r="18" spans="1:9" x14ac:dyDescent="0.25">
      <c r="A18" s="66" t="s">
        <v>100</v>
      </c>
      <c r="B18" s="63">
        <v>-11.268677</v>
      </c>
      <c r="C18" s="63">
        <v>16.184000000000001</v>
      </c>
      <c r="D18" s="63">
        <v>4.399</v>
      </c>
      <c r="E18" s="63">
        <v>-9.5299999999999994</v>
      </c>
      <c r="F18" s="63">
        <v>-21.946999999999999</v>
      </c>
      <c r="G18" s="63">
        <v>-2.375</v>
      </c>
      <c r="H18" s="63">
        <v>14.869</v>
      </c>
      <c r="I18" s="66"/>
    </row>
    <row r="19" spans="1:9" x14ac:dyDescent="0.25">
      <c r="A19" s="66" t="s">
        <v>99</v>
      </c>
      <c r="B19" s="63">
        <v>2.9118490000000001</v>
      </c>
      <c r="C19" s="63">
        <v>9.9350000000000005</v>
      </c>
      <c r="D19" s="63">
        <v>13.61</v>
      </c>
      <c r="E19" s="63">
        <v>-5.1029999999999998</v>
      </c>
      <c r="F19" s="63">
        <v>14.946999999999999</v>
      </c>
      <c r="G19" s="63">
        <v>13.31</v>
      </c>
      <c r="H19" s="63">
        <v>-22.271000000000001</v>
      </c>
      <c r="I19" s="66"/>
    </row>
    <row r="20" spans="1:9" x14ac:dyDescent="0.25">
      <c r="A20" s="66" t="s">
        <v>98</v>
      </c>
      <c r="B20" s="63">
        <v>0.220856</v>
      </c>
      <c r="C20" s="63">
        <v>12.948</v>
      </c>
      <c r="D20" s="63">
        <v>10.794</v>
      </c>
      <c r="E20" s="63">
        <v>2.9049999999999998</v>
      </c>
      <c r="F20" s="63">
        <v>-0.70799999999999996</v>
      </c>
      <c r="G20" s="63">
        <v>13.877000000000001</v>
      </c>
      <c r="H20" s="63">
        <v>8.2219999999999995</v>
      </c>
      <c r="I20" s="66"/>
    </row>
    <row r="21" spans="1:9" ht="13" x14ac:dyDescent="0.3">
      <c r="A21" s="68" t="s">
        <v>97</v>
      </c>
      <c r="B21" s="67">
        <v>552.41864599999997</v>
      </c>
      <c r="C21" s="67">
        <v>501.00299999999999</v>
      </c>
      <c r="D21" s="67">
        <v>471.46499999999997</v>
      </c>
      <c r="E21" s="67">
        <v>351.57799999999997</v>
      </c>
      <c r="F21" s="67">
        <v>327.22300000000001</v>
      </c>
      <c r="G21" s="67">
        <v>317.339</v>
      </c>
      <c r="H21" s="67">
        <v>257.846</v>
      </c>
      <c r="I21" s="66"/>
    </row>
    <row r="22" spans="1:9" x14ac:dyDescent="0.25">
      <c r="A22" s="66"/>
      <c r="B22" s="63">
        <v>0</v>
      </c>
      <c r="C22" s="63"/>
      <c r="D22" s="63"/>
      <c r="E22" s="63"/>
      <c r="F22" s="63"/>
      <c r="G22" s="63"/>
      <c r="H22" s="63"/>
      <c r="I22" s="66"/>
    </row>
    <row r="23" spans="1:9" x14ac:dyDescent="0.25">
      <c r="A23" s="66" t="s">
        <v>96</v>
      </c>
      <c r="B23" s="63">
        <v>55.248550999999999</v>
      </c>
      <c r="C23" s="63">
        <v>30.207999999999998</v>
      </c>
      <c r="D23" s="63">
        <v>87.293000000000006</v>
      </c>
      <c r="E23" s="63">
        <v>58.517000000000003</v>
      </c>
      <c r="F23" s="63">
        <v>75.614000000000004</v>
      </c>
      <c r="G23" s="63">
        <v>82.863</v>
      </c>
      <c r="H23" s="63">
        <v>38.831000000000003</v>
      </c>
      <c r="I23" s="66"/>
    </row>
    <row r="24" spans="1:9" x14ac:dyDescent="0.25">
      <c r="A24" s="66" t="s">
        <v>95</v>
      </c>
      <c r="B24" s="63">
        <v>181.89213599999999</v>
      </c>
      <c r="C24" s="63">
        <v>23.1</v>
      </c>
      <c r="D24" s="63">
        <v>5.5</v>
      </c>
      <c r="E24" s="63">
        <v>0</v>
      </c>
      <c r="F24" s="63">
        <v>0</v>
      </c>
      <c r="G24" s="63">
        <v>98.141999999999996</v>
      </c>
      <c r="H24" s="63">
        <v>75.652000000000001</v>
      </c>
      <c r="I24" s="66"/>
    </row>
    <row r="25" spans="1:9" x14ac:dyDescent="0.25">
      <c r="A25" s="66" t="s">
        <v>94</v>
      </c>
      <c r="B25" s="63">
        <v>-332.10636199999999</v>
      </c>
      <c r="C25" s="63">
        <v>-29.875</v>
      </c>
      <c r="D25" s="63">
        <v>-216.67099999999999</v>
      </c>
      <c r="E25" s="63">
        <v>-47.514000000000003</v>
      </c>
      <c r="F25" s="63">
        <v>-80.887</v>
      </c>
      <c r="G25" s="63">
        <v>-60.542999999999999</v>
      </c>
      <c r="H25" s="63">
        <v>-112.545</v>
      </c>
      <c r="I25" s="66"/>
    </row>
    <row r="26" spans="1:9" x14ac:dyDescent="0.25">
      <c r="A26" s="66" t="s">
        <v>93</v>
      </c>
      <c r="B26" s="63">
        <v>-85.990570000000005</v>
      </c>
      <c r="C26" s="63">
        <v>-104.041</v>
      </c>
      <c r="D26" s="63">
        <v>-120.956</v>
      </c>
      <c r="E26" s="63">
        <v>-97.941999999999993</v>
      </c>
      <c r="F26" s="63">
        <v>-72.519000000000005</v>
      </c>
      <c r="G26" s="63">
        <v>-55.38</v>
      </c>
      <c r="H26" s="63">
        <v>-117.474</v>
      </c>
      <c r="I26" s="66"/>
    </row>
    <row r="27" spans="1:9" x14ac:dyDescent="0.25">
      <c r="A27" s="66" t="s">
        <v>92</v>
      </c>
      <c r="B27" s="63">
        <v>0.738093</v>
      </c>
      <c r="C27" s="63">
        <v>0.25</v>
      </c>
      <c r="D27" s="63">
        <v>0.66500000000000004</v>
      </c>
      <c r="E27" s="63">
        <v>4.3999999999999997E-2</v>
      </c>
      <c r="F27" s="63">
        <v>0.224</v>
      </c>
      <c r="G27" s="63">
        <v>0.38600000000000001</v>
      </c>
      <c r="H27" s="63">
        <v>1.0649999999999999</v>
      </c>
      <c r="I27" s="66"/>
    </row>
    <row r="28" spans="1:9" x14ac:dyDescent="0.25">
      <c r="A28" s="66" t="s">
        <v>91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-698.15099999999995</v>
      </c>
      <c r="H28" s="63">
        <v>0</v>
      </c>
      <c r="I28" s="66"/>
    </row>
    <row r="29" spans="1:9" x14ac:dyDescent="0.25">
      <c r="A29" s="66" t="s">
        <v>90</v>
      </c>
      <c r="B29" s="63">
        <v>-5.6030420000000003</v>
      </c>
      <c r="C29" s="63">
        <v>2.6459999999999999</v>
      </c>
      <c r="D29" s="63">
        <v>-7.2779999999999996</v>
      </c>
      <c r="E29" s="63">
        <v>-2.843</v>
      </c>
      <c r="F29" s="63">
        <v>-2.145</v>
      </c>
      <c r="G29" s="63">
        <v>-0.57399999999999995</v>
      </c>
      <c r="H29" s="63">
        <v>-17.602</v>
      </c>
      <c r="I29" s="66"/>
    </row>
    <row r="30" spans="1:9" ht="13" x14ac:dyDescent="0.3">
      <c r="A30" s="68" t="s">
        <v>89</v>
      </c>
      <c r="B30" s="67">
        <v>-185.82119399999999</v>
      </c>
      <c r="C30" s="67">
        <v>-77.712999999999994</v>
      </c>
      <c r="D30" s="67">
        <v>-251.446</v>
      </c>
      <c r="E30" s="67">
        <v>-89.738</v>
      </c>
      <c r="F30" s="67">
        <v>-79.712999999999994</v>
      </c>
      <c r="G30" s="67">
        <v>-633.25699999999995</v>
      </c>
      <c r="H30" s="67">
        <v>-132.07400000000001</v>
      </c>
      <c r="I30" s="66"/>
    </row>
    <row r="31" spans="1:9" x14ac:dyDescent="0.25">
      <c r="A31" s="66"/>
      <c r="B31" s="63"/>
      <c r="C31" s="63"/>
      <c r="D31" s="63"/>
      <c r="E31" s="63"/>
      <c r="F31" s="63"/>
      <c r="G31" s="63"/>
      <c r="H31" s="63"/>
      <c r="I31" s="66"/>
    </row>
    <row r="32" spans="1:9" x14ac:dyDescent="0.25">
      <c r="A32" s="66" t="s">
        <v>88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275</v>
      </c>
      <c r="H32" s="63">
        <v>0</v>
      </c>
      <c r="I32" s="66"/>
    </row>
    <row r="33" spans="1:9" x14ac:dyDescent="0.25">
      <c r="A33" s="66" t="s">
        <v>87</v>
      </c>
      <c r="B33" s="63">
        <v>-78</v>
      </c>
      <c r="C33" s="63">
        <v>-107.625</v>
      </c>
      <c r="D33" s="63">
        <v>-47.5</v>
      </c>
      <c r="E33" s="63">
        <v>-32.5</v>
      </c>
      <c r="F33" s="63">
        <v>-7.5</v>
      </c>
      <c r="G33" s="63">
        <v>-1.875</v>
      </c>
      <c r="H33" s="63">
        <v>0</v>
      </c>
      <c r="I33" s="66"/>
    </row>
    <row r="34" spans="1:9" x14ac:dyDescent="0.25">
      <c r="A34" s="66" t="s">
        <v>86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-0.95599999999999996</v>
      </c>
      <c r="H34" s="63">
        <v>0</v>
      </c>
      <c r="I34" s="66"/>
    </row>
    <row r="35" spans="1:9" x14ac:dyDescent="0.25">
      <c r="A35" s="66" t="s">
        <v>85</v>
      </c>
      <c r="B35" s="63">
        <v>66.837819999999994</v>
      </c>
      <c r="C35" s="63">
        <v>47.77</v>
      </c>
      <c r="D35" s="63">
        <v>81.31</v>
      </c>
      <c r="E35" s="63">
        <v>30.167999999999999</v>
      </c>
      <c r="F35" s="63">
        <v>59.969000000000001</v>
      </c>
      <c r="G35" s="63">
        <v>38.378</v>
      </c>
      <c r="H35" s="63">
        <v>12.209</v>
      </c>
      <c r="I35" s="66"/>
    </row>
    <row r="36" spans="1:9" x14ac:dyDescent="0.25">
      <c r="A36" s="66" t="s">
        <v>84</v>
      </c>
      <c r="B36" s="63">
        <v>-116.566639</v>
      </c>
      <c r="C36" s="63">
        <v>-108.815</v>
      </c>
      <c r="D36" s="63">
        <v>-101.131</v>
      </c>
      <c r="E36" s="63">
        <v>-96.99</v>
      </c>
      <c r="F36" s="63">
        <v>-87.632000000000005</v>
      </c>
      <c r="G36" s="63">
        <v>-79.16</v>
      </c>
      <c r="H36" s="63">
        <v>-73.388000000000005</v>
      </c>
      <c r="I36" s="66"/>
    </row>
    <row r="37" spans="1:9" x14ac:dyDescent="0.25">
      <c r="A37" s="66" t="s">
        <v>83</v>
      </c>
      <c r="B37" s="63">
        <v>-591.57785100000001</v>
      </c>
      <c r="C37" s="63">
        <v>-231.363</v>
      </c>
      <c r="D37" s="63">
        <v>-163.36099999999999</v>
      </c>
      <c r="E37" s="63">
        <v>-111.229</v>
      </c>
      <c r="F37" s="63">
        <v>-30.010999999999999</v>
      </c>
      <c r="G37" s="63">
        <v>0</v>
      </c>
      <c r="H37" s="63">
        <v>-33.716999999999999</v>
      </c>
      <c r="I37" s="66"/>
    </row>
    <row r="38" spans="1:9" x14ac:dyDescent="0.25">
      <c r="A38" s="66" t="s">
        <v>82</v>
      </c>
      <c r="B38" s="63"/>
      <c r="C38" s="63">
        <v>0</v>
      </c>
      <c r="D38" s="63">
        <v>5.5830000000000002</v>
      </c>
      <c r="E38" s="63">
        <v>2.8380000000000001</v>
      </c>
      <c r="F38" s="63">
        <v>5.5019999999999998</v>
      </c>
      <c r="G38" s="63">
        <v>4.4450000000000003</v>
      </c>
      <c r="H38" s="63">
        <v>0.81599999999999995</v>
      </c>
      <c r="I38" s="66"/>
    </row>
    <row r="39" spans="1:9" ht="13" x14ac:dyDescent="0.3">
      <c r="A39" s="68" t="s">
        <v>81</v>
      </c>
      <c r="B39" s="67">
        <v>-719.30667000000005</v>
      </c>
      <c r="C39" s="67">
        <v>-400.03300000000002</v>
      </c>
      <c r="D39" s="67">
        <v>-225.09899999999999</v>
      </c>
      <c r="E39" s="67">
        <v>-207.71299999999999</v>
      </c>
      <c r="F39" s="67">
        <v>-59.671999999999997</v>
      </c>
      <c r="G39" s="67">
        <v>235.83099999999999</v>
      </c>
      <c r="H39" s="67">
        <v>-94.08</v>
      </c>
      <c r="I39" s="66"/>
    </row>
    <row r="40" spans="1:9" x14ac:dyDescent="0.25">
      <c r="A40" s="66" t="s">
        <v>80</v>
      </c>
      <c r="B40" s="63">
        <v>-352.70921800000002</v>
      </c>
      <c r="C40" s="63">
        <v>23.257000000000001</v>
      </c>
      <c r="D40" s="63">
        <v>-5.08</v>
      </c>
      <c r="E40" s="63">
        <v>54.128</v>
      </c>
      <c r="F40" s="63">
        <v>187.83799999999999</v>
      </c>
      <c r="G40" s="63">
        <v>-80.087000000000003</v>
      </c>
      <c r="H40" s="63">
        <v>31.692</v>
      </c>
      <c r="I40" s="66"/>
    </row>
    <row r="41" spans="1:9" x14ac:dyDescent="0.25">
      <c r="A41" s="66" t="s">
        <v>79</v>
      </c>
      <c r="B41" s="63">
        <v>569.73449600000004</v>
      </c>
      <c r="C41" s="63">
        <v>546.47699999999998</v>
      </c>
      <c r="D41" s="63">
        <v>551.55799999999999</v>
      </c>
      <c r="E41" s="63">
        <v>497.43</v>
      </c>
      <c r="F41" s="63">
        <v>309.59199999999998</v>
      </c>
      <c r="G41" s="63">
        <v>389.67899999999997</v>
      </c>
      <c r="H41" s="63">
        <v>357.98700000000002</v>
      </c>
      <c r="I41" s="66"/>
    </row>
    <row r="42" spans="1:9" x14ac:dyDescent="0.25">
      <c r="A42" s="66" t="s">
        <v>78</v>
      </c>
      <c r="B42" s="63">
        <v>217.02527799999999</v>
      </c>
      <c r="C42" s="63">
        <v>569.73400000000004</v>
      </c>
      <c r="D42" s="63">
        <v>546.47699999999998</v>
      </c>
      <c r="E42" s="63">
        <v>551.55799999999999</v>
      </c>
      <c r="F42" s="63">
        <v>497.43</v>
      </c>
      <c r="G42" s="63">
        <v>309.59199999999998</v>
      </c>
      <c r="H42" s="63">
        <v>389.67899999999997</v>
      </c>
      <c r="I42" s="66"/>
    </row>
    <row r="43" spans="1:9" x14ac:dyDescent="0.25">
      <c r="A43" s="66" t="s">
        <v>77</v>
      </c>
      <c r="B43" s="63" t="s">
        <v>131</v>
      </c>
      <c r="C43" s="63">
        <v>126</v>
      </c>
      <c r="D43" s="63">
        <v>144.1</v>
      </c>
      <c r="E43" s="63">
        <v>138</v>
      </c>
      <c r="F43" s="63">
        <v>128.80000000000001</v>
      </c>
      <c r="G43" s="63">
        <v>97.1</v>
      </c>
      <c r="H43" s="63">
        <v>63.350999999999999</v>
      </c>
      <c r="I43" s="66"/>
    </row>
    <row r="44" spans="1:9" x14ac:dyDescent="0.25">
      <c r="B44" s="63"/>
    </row>
    <row r="45" spans="1:9" x14ac:dyDescent="0.25">
      <c r="B45" s="63"/>
    </row>
    <row r="46" spans="1:9" x14ac:dyDescent="0.25">
      <c r="A46" s="74" t="s">
        <v>76</v>
      </c>
      <c r="B46" s="63"/>
    </row>
    <row r="47" spans="1:9" x14ac:dyDescent="0.25">
      <c r="A47" s="74" t="s">
        <v>75</v>
      </c>
      <c r="B47" s="63">
        <f t="shared" ref="B47" si="0">B8</f>
        <v>102.186814</v>
      </c>
      <c r="C47" s="61">
        <f t="shared" ref="C47:H47" si="1">C8</f>
        <v>99.570999999999998</v>
      </c>
      <c r="D47" s="61">
        <f t="shared" si="1"/>
        <v>88.587000000000003</v>
      </c>
      <c r="E47" s="61">
        <f t="shared" si="1"/>
        <v>80.599000000000004</v>
      </c>
      <c r="F47" s="61">
        <f t="shared" si="1"/>
        <v>77.376000000000005</v>
      </c>
      <c r="G47" s="61">
        <f t="shared" si="1"/>
        <v>62.853999999999999</v>
      </c>
      <c r="H47" s="61">
        <f t="shared" si="1"/>
        <v>50.18</v>
      </c>
    </row>
    <row r="48" spans="1:9" x14ac:dyDescent="0.25">
      <c r="A48" s="74" t="s">
        <v>41</v>
      </c>
      <c r="B48" s="63">
        <f>B26</f>
        <v>-85.990570000000005</v>
      </c>
      <c r="C48" s="61">
        <f>C26</f>
        <v>-104.041</v>
      </c>
      <c r="D48" s="61">
        <f t="shared" ref="D48:H48" si="2">D26</f>
        <v>-120.956</v>
      </c>
      <c r="E48" s="61">
        <f t="shared" si="2"/>
        <v>-97.941999999999993</v>
      </c>
      <c r="F48" s="61">
        <f t="shared" si="2"/>
        <v>-72.519000000000005</v>
      </c>
      <c r="G48" s="61">
        <f t="shared" si="2"/>
        <v>-55.38</v>
      </c>
      <c r="H48" s="61">
        <f t="shared" si="2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7"/>
  <sheetViews>
    <sheetView topLeftCell="A19" zoomScale="115" zoomScaleNormal="115" workbookViewId="0">
      <selection activeCell="C45" sqref="C45"/>
    </sheetView>
  </sheetViews>
  <sheetFormatPr defaultColWidth="9.1796875" defaultRowHeight="12.5" x14ac:dyDescent="0.25"/>
  <cols>
    <col min="1" max="1" width="50.7265625" style="60" customWidth="1"/>
    <col min="2" max="2" width="11.81640625" style="60" customWidth="1"/>
    <col min="3" max="3" width="10.7265625" style="60" customWidth="1"/>
    <col min="4" max="199" width="12.7265625" style="60" customWidth="1"/>
    <col min="200" max="16384" width="9.1796875" style="60"/>
  </cols>
  <sheetData>
    <row r="1" spans="1:11" ht="20" x14ac:dyDescent="0.4">
      <c r="A1" s="73" t="s">
        <v>74</v>
      </c>
      <c r="B1" s="73"/>
      <c r="C1" s="73"/>
    </row>
    <row r="2" spans="1:11" ht="13" x14ac:dyDescent="0.25">
      <c r="A2" s="72" t="s">
        <v>73</v>
      </c>
      <c r="B2" s="72"/>
      <c r="C2" s="72"/>
    </row>
    <row r="6" spans="1:11" ht="13" x14ac:dyDescent="0.3">
      <c r="A6" s="71"/>
      <c r="B6" s="71"/>
      <c r="C6" s="71"/>
      <c r="D6" s="70" t="s">
        <v>72</v>
      </c>
      <c r="E6" s="70"/>
      <c r="F6" s="70"/>
      <c r="G6" s="70"/>
      <c r="H6" s="70"/>
    </row>
    <row r="7" spans="1:11" ht="13" x14ac:dyDescent="0.25">
      <c r="A7" s="69"/>
      <c r="B7" s="89">
        <v>2018</v>
      </c>
      <c r="C7" s="65">
        <v>2017</v>
      </c>
      <c r="D7" s="65">
        <v>2016</v>
      </c>
      <c r="E7" s="65">
        <v>2015</v>
      </c>
      <c r="F7" s="65">
        <v>2014</v>
      </c>
      <c r="G7" s="65">
        <v>2013</v>
      </c>
      <c r="H7" s="65">
        <v>2012</v>
      </c>
      <c r="I7" s="69"/>
      <c r="J7" s="82"/>
      <c r="K7" s="83"/>
    </row>
    <row r="8" spans="1:11" x14ac:dyDescent="0.25">
      <c r="A8" s="66" t="s">
        <v>17</v>
      </c>
      <c r="B8" s="84">
        <v>217.02527799999999</v>
      </c>
      <c r="C8" s="63">
        <v>569.73400000000004</v>
      </c>
      <c r="D8" s="63">
        <v>546.47699999999998</v>
      </c>
      <c r="E8" s="63">
        <v>551.55799999999999</v>
      </c>
      <c r="F8" s="63">
        <v>497.43</v>
      </c>
      <c r="G8" s="63">
        <v>309.59199999999998</v>
      </c>
      <c r="H8" s="63">
        <v>389.67899999999997</v>
      </c>
      <c r="I8" s="66"/>
      <c r="J8" s="82"/>
      <c r="K8" s="83"/>
    </row>
    <row r="9" spans="1:11" x14ac:dyDescent="0.25">
      <c r="A9" s="66" t="s">
        <v>16</v>
      </c>
      <c r="B9" s="84">
        <v>169.41299900000001</v>
      </c>
      <c r="C9" s="63">
        <v>152.53800000000001</v>
      </c>
      <c r="D9" s="63">
        <v>177.02099999999999</v>
      </c>
      <c r="E9" s="63">
        <v>4.5469999999999997</v>
      </c>
      <c r="F9" s="63">
        <v>0</v>
      </c>
      <c r="G9" s="63">
        <v>0</v>
      </c>
      <c r="H9" s="63">
        <v>60.802999999999997</v>
      </c>
      <c r="I9" s="66"/>
      <c r="J9" s="82"/>
      <c r="K9" s="83"/>
    </row>
    <row r="10" spans="1:11" x14ac:dyDescent="0.25">
      <c r="A10" s="66" t="s">
        <v>102</v>
      </c>
      <c r="B10" s="84">
        <v>213.53779900000001</v>
      </c>
      <c r="C10" s="63">
        <v>231.12200000000001</v>
      </c>
      <c r="D10" s="63">
        <v>211.59200000000001</v>
      </c>
      <c r="E10" s="63">
        <v>195.96899999999999</v>
      </c>
      <c r="F10" s="63">
        <v>168.00899999999999</v>
      </c>
      <c r="G10" s="63">
        <v>143.047</v>
      </c>
      <c r="H10" s="63">
        <v>109.58</v>
      </c>
      <c r="I10" s="66"/>
      <c r="J10" s="82"/>
      <c r="K10" s="83"/>
    </row>
    <row r="11" spans="1:11" x14ac:dyDescent="0.25">
      <c r="A11" s="66" t="s">
        <v>101</v>
      </c>
      <c r="B11" s="84">
        <v>225.281599</v>
      </c>
      <c r="C11" s="63">
        <v>216.76599999999999</v>
      </c>
      <c r="D11" s="63">
        <v>189.31100000000001</v>
      </c>
      <c r="E11" s="63">
        <v>174.69499999999999</v>
      </c>
      <c r="F11" s="63">
        <v>141.75800000000001</v>
      </c>
      <c r="G11" s="63">
        <v>120.074</v>
      </c>
      <c r="H11" s="63">
        <v>159.93</v>
      </c>
      <c r="I11" s="66"/>
      <c r="J11" s="82"/>
      <c r="K11" s="83"/>
    </row>
    <row r="12" spans="1:11" x14ac:dyDescent="0.25">
      <c r="A12" s="66" t="s">
        <v>100</v>
      </c>
      <c r="B12" s="84">
        <v>25.672578999999999</v>
      </c>
      <c r="C12" s="63">
        <v>14.404</v>
      </c>
      <c r="D12" s="63">
        <v>30.588000000000001</v>
      </c>
      <c r="E12" s="63">
        <v>57.238999999999997</v>
      </c>
      <c r="F12" s="63">
        <v>49.441000000000003</v>
      </c>
      <c r="G12" s="63">
        <v>28.474</v>
      </c>
      <c r="H12" s="63">
        <v>24.672000000000001</v>
      </c>
      <c r="I12" s="66"/>
      <c r="J12" s="82"/>
      <c r="K12" s="83"/>
    </row>
    <row r="13" spans="1:11" ht="13" x14ac:dyDescent="0.3">
      <c r="A13" s="68" t="s">
        <v>18</v>
      </c>
      <c r="B13" s="85">
        <v>850.93025399999999</v>
      </c>
      <c r="C13" s="67">
        <v>1184.5640000000001</v>
      </c>
      <c r="D13" s="67">
        <v>1154.989</v>
      </c>
      <c r="E13" s="67">
        <v>984.00900000000001</v>
      </c>
      <c r="F13" s="67">
        <v>856.63800000000003</v>
      </c>
      <c r="G13" s="67">
        <v>601.18600000000004</v>
      </c>
      <c r="H13" s="67">
        <v>744.66300000000001</v>
      </c>
      <c r="I13" s="66"/>
      <c r="J13" s="82"/>
      <c r="K13" s="83"/>
    </row>
    <row r="14" spans="1:11" x14ac:dyDescent="0.25">
      <c r="A14" s="66"/>
      <c r="B14" s="66"/>
      <c r="C14" s="63"/>
      <c r="D14" s="63"/>
      <c r="E14" s="63"/>
      <c r="F14" s="63"/>
      <c r="G14" s="63"/>
      <c r="H14" s="63"/>
      <c r="I14" s="66"/>
      <c r="J14" s="82"/>
      <c r="K14" s="83"/>
    </row>
    <row r="15" spans="1:11" ht="13" x14ac:dyDescent="0.3">
      <c r="A15" s="68" t="s">
        <v>130</v>
      </c>
      <c r="B15" s="84">
        <v>498.47376600000001</v>
      </c>
      <c r="C15" s="67">
        <v>492.47899999999998</v>
      </c>
      <c r="D15" s="67">
        <v>465.822</v>
      </c>
      <c r="E15" s="67">
        <v>412.72</v>
      </c>
      <c r="F15" s="67">
        <v>373.39100000000002</v>
      </c>
      <c r="G15" s="67">
        <v>357.02100000000002</v>
      </c>
      <c r="H15" s="67">
        <v>349.93799999999999</v>
      </c>
      <c r="I15" s="66"/>
    </row>
    <row r="16" spans="1:11" x14ac:dyDescent="0.25">
      <c r="A16" s="66"/>
      <c r="B16" s="66"/>
      <c r="C16" s="63"/>
      <c r="D16" s="63"/>
      <c r="E16" s="63"/>
      <c r="F16" s="63"/>
      <c r="G16" s="63"/>
      <c r="H16" s="63"/>
      <c r="I16" s="66"/>
    </row>
    <row r="17" spans="1:11" x14ac:dyDescent="0.25">
      <c r="A17" s="66" t="s">
        <v>129</v>
      </c>
      <c r="B17" s="84">
        <v>307.36584499999998</v>
      </c>
      <c r="C17" s="63">
        <v>307.36599999999999</v>
      </c>
      <c r="D17" s="63">
        <v>307.36599999999999</v>
      </c>
      <c r="E17" s="63">
        <v>307.36599999999999</v>
      </c>
      <c r="F17" s="63">
        <v>307.36599999999999</v>
      </c>
      <c r="G17" s="63">
        <v>307.36599999999999</v>
      </c>
      <c r="H17" s="63">
        <v>0</v>
      </c>
      <c r="I17" s="66"/>
    </row>
    <row r="18" spans="1:11" x14ac:dyDescent="0.25">
      <c r="A18" s="66" t="s">
        <v>128</v>
      </c>
      <c r="B18" s="84">
        <v>137.97908200000001</v>
      </c>
      <c r="C18" s="63">
        <v>57.781999999999996</v>
      </c>
      <c r="D18" s="63">
        <v>49.893999999999998</v>
      </c>
      <c r="E18" s="63">
        <v>95.156999999999996</v>
      </c>
      <c r="F18" s="63">
        <v>114.643</v>
      </c>
      <c r="G18" s="63">
        <v>107.006</v>
      </c>
      <c r="H18" s="63">
        <v>141.834</v>
      </c>
      <c r="I18" s="66"/>
      <c r="J18" s="82"/>
      <c r="K18" s="84"/>
    </row>
    <row r="19" spans="1:11" x14ac:dyDescent="0.25">
      <c r="A19" s="66" t="s">
        <v>127</v>
      </c>
      <c r="B19" s="84">
        <v>269.67500000000001</v>
      </c>
      <c r="C19" s="63">
        <v>288.97500000000002</v>
      </c>
      <c r="D19" s="63">
        <v>308.27499999999998</v>
      </c>
      <c r="E19" s="63">
        <v>327.57499999999999</v>
      </c>
      <c r="F19" s="63">
        <v>346.875</v>
      </c>
      <c r="G19" s="63">
        <v>366.17500000000001</v>
      </c>
      <c r="H19" s="63">
        <v>0</v>
      </c>
      <c r="I19" s="66"/>
      <c r="J19" s="82"/>
      <c r="K19" s="84"/>
    </row>
    <row r="20" spans="1:11" x14ac:dyDescent="0.25">
      <c r="A20" s="66" t="s">
        <v>126</v>
      </c>
      <c r="B20" s="84">
        <v>21.010121000000002</v>
      </c>
      <c r="C20" s="63">
        <v>20.887</v>
      </c>
      <c r="D20" s="63">
        <v>23.273</v>
      </c>
      <c r="E20" s="63">
        <v>21.846</v>
      </c>
      <c r="F20" s="63">
        <v>23.628</v>
      </c>
      <c r="G20" s="63">
        <v>25.335000000000001</v>
      </c>
      <c r="H20" s="63">
        <v>29.256</v>
      </c>
      <c r="I20" s="66"/>
      <c r="J20" s="82"/>
      <c r="K20" s="84"/>
    </row>
    <row r="21" spans="1:11" ht="13" x14ac:dyDescent="0.3">
      <c r="A21" s="68" t="s">
        <v>125</v>
      </c>
      <c r="B21" s="85">
        <v>736.03004799999997</v>
      </c>
      <c r="C21" s="67">
        <v>675.01099999999997</v>
      </c>
      <c r="D21" s="67">
        <v>688.80799999999999</v>
      </c>
      <c r="E21" s="67">
        <v>751.94399999999996</v>
      </c>
      <c r="F21" s="67">
        <v>792.51099999999997</v>
      </c>
      <c r="G21" s="67">
        <v>805.88099999999997</v>
      </c>
      <c r="H21" s="67">
        <v>171.09</v>
      </c>
      <c r="I21" s="66"/>
      <c r="J21" s="82"/>
      <c r="K21" s="84"/>
    </row>
    <row r="22" spans="1:11" ht="13" x14ac:dyDescent="0.3">
      <c r="A22" s="66"/>
      <c r="B22" s="66"/>
      <c r="C22" s="67"/>
      <c r="D22" s="67"/>
      <c r="E22" s="67"/>
      <c r="F22" s="67"/>
      <c r="G22" s="67"/>
      <c r="H22" s="67"/>
      <c r="I22" s="66"/>
      <c r="J22" s="82"/>
      <c r="K22" s="84"/>
    </row>
    <row r="23" spans="1:11" ht="13" x14ac:dyDescent="0.3">
      <c r="A23" s="68" t="s">
        <v>124</v>
      </c>
      <c r="B23" s="85">
        <v>2085.434068</v>
      </c>
      <c r="C23" s="67">
        <v>2352.0540000000001</v>
      </c>
      <c r="D23" s="67">
        <v>2309.62</v>
      </c>
      <c r="E23" s="67">
        <v>2148.6729999999998</v>
      </c>
      <c r="F23" s="67">
        <v>2022.54</v>
      </c>
      <c r="G23" s="67">
        <v>1764.088</v>
      </c>
      <c r="H23" s="67">
        <v>1265.691</v>
      </c>
      <c r="I23" s="66"/>
      <c r="J23" s="82"/>
      <c r="K23" s="84"/>
    </row>
    <row r="24" spans="1:11" x14ac:dyDescent="0.25">
      <c r="A24" s="66"/>
      <c r="B24" s="66"/>
      <c r="C24" s="63"/>
      <c r="D24" s="63"/>
      <c r="E24" s="63"/>
      <c r="F24" s="63"/>
      <c r="G24" s="63"/>
      <c r="H24" s="63"/>
      <c r="I24" s="66"/>
      <c r="J24" s="82"/>
      <c r="K24" s="84"/>
    </row>
    <row r="25" spans="1:11" x14ac:dyDescent="0.25">
      <c r="A25" s="66" t="s">
        <v>99</v>
      </c>
      <c r="B25" s="84">
        <v>92.810316</v>
      </c>
      <c r="C25" s="63">
        <v>89.897999999999996</v>
      </c>
      <c r="D25" s="63">
        <v>79.963999999999999</v>
      </c>
      <c r="E25" s="63">
        <v>66.353999999999999</v>
      </c>
      <c r="F25" s="63">
        <v>71.456999999999994</v>
      </c>
      <c r="G25" s="63">
        <v>56.51</v>
      </c>
      <c r="H25" s="63">
        <v>43.2</v>
      </c>
      <c r="I25" s="66"/>
      <c r="J25" s="82"/>
      <c r="K25" s="84"/>
    </row>
    <row r="26" spans="1:11" x14ac:dyDescent="0.25">
      <c r="A26" s="66" t="s">
        <v>123</v>
      </c>
      <c r="B26" s="84">
        <v>15.860073</v>
      </c>
      <c r="C26" s="63">
        <v>18.501999999999999</v>
      </c>
      <c r="D26" s="63">
        <v>12.378</v>
      </c>
      <c r="E26" s="63">
        <v>9.3239999999999998</v>
      </c>
      <c r="F26" s="63">
        <v>8.9849999999999994</v>
      </c>
      <c r="G26" s="63">
        <v>7.7709999999999999</v>
      </c>
      <c r="H26" s="63">
        <v>7.1879999999999997</v>
      </c>
      <c r="I26" s="66"/>
      <c r="J26" s="82"/>
      <c r="K26" s="84"/>
    </row>
    <row r="27" spans="1:11" x14ac:dyDescent="0.25">
      <c r="A27" s="66" t="s">
        <v>122</v>
      </c>
      <c r="B27" s="84">
        <v>4.2936079999999999</v>
      </c>
      <c r="C27" s="63">
        <v>0.36</v>
      </c>
      <c r="D27" s="63">
        <v>0.57299999999999995</v>
      </c>
      <c r="E27" s="63">
        <v>0.14799999999999999</v>
      </c>
      <c r="F27" s="63">
        <v>0.76800000000000002</v>
      </c>
      <c r="G27" s="63">
        <v>13.316000000000001</v>
      </c>
      <c r="H27" s="63">
        <v>1.583</v>
      </c>
      <c r="I27" s="66"/>
      <c r="J27" s="82"/>
      <c r="K27" s="84"/>
    </row>
    <row r="28" spans="1:11" x14ac:dyDescent="0.25">
      <c r="A28" s="66" t="s">
        <v>121</v>
      </c>
      <c r="B28" s="84">
        <v>16.174040999999999</v>
      </c>
      <c r="C28" s="63">
        <v>14.661</v>
      </c>
      <c r="D28" s="63">
        <v>11.932</v>
      </c>
      <c r="E28" s="63">
        <v>10.372999999999999</v>
      </c>
      <c r="F28" s="63">
        <v>12.051</v>
      </c>
      <c r="G28" s="63">
        <v>9.3740000000000006</v>
      </c>
      <c r="H28" s="63">
        <v>9.89</v>
      </c>
      <c r="I28" s="66"/>
      <c r="J28" s="82"/>
      <c r="K28" s="84"/>
    </row>
    <row r="29" spans="1:11" x14ac:dyDescent="0.25">
      <c r="A29" s="66" t="s">
        <v>120</v>
      </c>
      <c r="B29" s="84">
        <v>28.526147000000002</v>
      </c>
      <c r="C29" s="63">
        <v>28.027999999999999</v>
      </c>
      <c r="D29" s="63">
        <v>25.896000000000001</v>
      </c>
      <c r="E29" s="63">
        <v>24.759</v>
      </c>
      <c r="F29" s="63">
        <v>23.62</v>
      </c>
      <c r="G29" s="63">
        <v>20.381</v>
      </c>
      <c r="H29" s="63">
        <v>18.600000000000001</v>
      </c>
      <c r="I29" s="66"/>
      <c r="J29" s="82"/>
      <c r="K29" s="83"/>
    </row>
    <row r="30" spans="1:11" x14ac:dyDescent="0.25">
      <c r="A30" s="66" t="s">
        <v>13</v>
      </c>
      <c r="B30" s="84">
        <v>0</v>
      </c>
      <c r="C30" s="63">
        <v>78</v>
      </c>
      <c r="D30" s="63">
        <v>7.5</v>
      </c>
      <c r="E30" s="63">
        <v>7.5</v>
      </c>
      <c r="F30" s="63">
        <v>7.5</v>
      </c>
      <c r="G30" s="63">
        <v>7.5</v>
      </c>
      <c r="H30" s="63">
        <v>0</v>
      </c>
      <c r="I30" s="66"/>
      <c r="J30" s="82"/>
      <c r="K30" s="83"/>
    </row>
    <row r="31" spans="1:11" x14ac:dyDescent="0.25">
      <c r="A31" s="66" t="s">
        <v>119</v>
      </c>
      <c r="B31" s="84">
        <v>11.496734</v>
      </c>
      <c r="C31" s="63">
        <v>14.196999999999999</v>
      </c>
      <c r="D31" s="63">
        <v>11.615</v>
      </c>
      <c r="E31" s="63">
        <v>12.547000000000001</v>
      </c>
      <c r="F31" s="63">
        <v>9.0500000000000007</v>
      </c>
      <c r="G31" s="63">
        <v>5.1280000000000001</v>
      </c>
      <c r="H31" s="63">
        <v>7.4969999999999999</v>
      </c>
      <c r="I31" s="66"/>
      <c r="J31" s="82"/>
      <c r="K31" s="83"/>
    </row>
    <row r="32" spans="1:11" ht="13" x14ac:dyDescent="0.3">
      <c r="A32" s="68" t="s">
        <v>14</v>
      </c>
      <c r="B32" s="85">
        <v>169.16091900000001</v>
      </c>
      <c r="C32" s="67">
        <v>243.64699999999999</v>
      </c>
      <c r="D32" s="67">
        <v>149.858</v>
      </c>
      <c r="E32" s="67">
        <v>131.00700000000001</v>
      </c>
      <c r="F32" s="67">
        <v>133.43100000000001</v>
      </c>
      <c r="G32" s="67">
        <v>119.98</v>
      </c>
      <c r="H32" s="67">
        <v>87.956999999999994</v>
      </c>
      <c r="I32" s="66"/>
      <c r="J32" s="82"/>
      <c r="K32" s="83"/>
    </row>
    <row r="33" spans="1:11" x14ac:dyDescent="0.25">
      <c r="A33" s="66"/>
      <c r="B33" s="66"/>
      <c r="C33" s="63"/>
      <c r="D33" s="63"/>
      <c r="E33" s="63"/>
      <c r="F33" s="63"/>
      <c r="G33" s="63"/>
      <c r="H33" s="63"/>
      <c r="I33" s="66"/>
      <c r="J33" s="82"/>
      <c r="K33" s="83"/>
    </row>
    <row r="34" spans="1:11" x14ac:dyDescent="0.25">
      <c r="A34" s="66" t="s">
        <v>118</v>
      </c>
      <c r="B34" s="84">
        <v>0</v>
      </c>
      <c r="C34" s="63">
        <v>0</v>
      </c>
      <c r="D34" s="63">
        <v>178.125</v>
      </c>
      <c r="E34" s="63">
        <v>225.625</v>
      </c>
      <c r="F34" s="63">
        <v>258.125</v>
      </c>
      <c r="G34" s="63">
        <v>265.625</v>
      </c>
      <c r="H34" s="63">
        <v>0</v>
      </c>
      <c r="I34" s="66"/>
      <c r="J34" s="82"/>
      <c r="K34" s="83"/>
    </row>
    <row r="35" spans="1:11" x14ac:dyDescent="0.25">
      <c r="A35" s="66" t="s">
        <v>104</v>
      </c>
      <c r="B35" s="84">
        <v>54.521489000000003</v>
      </c>
      <c r="C35" s="63">
        <v>58.889000000000003</v>
      </c>
      <c r="D35" s="63">
        <v>71.212999999999994</v>
      </c>
      <c r="E35" s="63">
        <v>69.525000000000006</v>
      </c>
      <c r="F35" s="63">
        <v>59.570999999999998</v>
      </c>
      <c r="G35" s="63">
        <v>50.878999999999998</v>
      </c>
      <c r="H35" s="63">
        <v>56.773000000000003</v>
      </c>
      <c r="I35" s="66"/>
      <c r="J35" s="82"/>
      <c r="K35" s="83"/>
    </row>
    <row r="36" spans="1:11" x14ac:dyDescent="0.25">
      <c r="A36" s="66"/>
      <c r="B36" s="86"/>
      <c r="C36" s="63"/>
      <c r="D36" s="63"/>
      <c r="E36" s="63"/>
      <c r="F36" s="63"/>
      <c r="G36" s="63"/>
      <c r="H36" s="63"/>
      <c r="I36" s="66"/>
      <c r="J36" s="82"/>
      <c r="K36" s="83"/>
    </row>
    <row r="37" spans="1:11" ht="13" x14ac:dyDescent="0.3">
      <c r="A37" s="68" t="s">
        <v>117</v>
      </c>
      <c r="B37" s="85">
        <v>223.68240800000001</v>
      </c>
      <c r="C37" s="67">
        <v>302.536</v>
      </c>
      <c r="D37" s="67">
        <v>399.19600000000003</v>
      </c>
      <c r="E37" s="67">
        <v>426.15600000000001</v>
      </c>
      <c r="F37" s="67">
        <v>451.12799999999999</v>
      </c>
      <c r="G37" s="67">
        <v>436.48500000000001</v>
      </c>
      <c r="H37" s="67">
        <v>144.72999999999999</v>
      </c>
      <c r="I37" s="66"/>
      <c r="J37" s="82"/>
      <c r="K37" s="83"/>
    </row>
    <row r="38" spans="1:11" x14ac:dyDescent="0.25">
      <c r="A38" s="66"/>
      <c r="B38" s="86"/>
      <c r="C38" s="63"/>
      <c r="D38" s="63"/>
      <c r="E38" s="63"/>
      <c r="F38" s="63"/>
      <c r="G38" s="63"/>
      <c r="H38" s="63"/>
      <c r="I38" s="66"/>
      <c r="J38" s="82"/>
      <c r="K38" s="83"/>
    </row>
    <row r="39" spans="1:11" x14ac:dyDescent="0.25">
      <c r="A39" s="66" t="s">
        <v>116</v>
      </c>
      <c r="B39" s="84">
        <v>15.559716999999999</v>
      </c>
      <c r="C39" s="63">
        <v>16.817</v>
      </c>
      <c r="D39" s="63">
        <v>17.263999999999999</v>
      </c>
      <c r="E39" s="63">
        <v>17.48</v>
      </c>
      <c r="F39" s="63">
        <v>17.715</v>
      </c>
      <c r="G39" s="63">
        <v>8.7349999999999994</v>
      </c>
      <c r="H39" s="63">
        <v>8.5850000000000009</v>
      </c>
      <c r="I39" s="66"/>
      <c r="J39" s="82"/>
      <c r="K39" s="83"/>
    </row>
    <row r="40" spans="1:11" x14ac:dyDescent="0.25">
      <c r="A40" s="66" t="s">
        <v>115</v>
      </c>
      <c r="B40" s="84">
        <v>745.32414400000005</v>
      </c>
      <c r="C40" s="63">
        <v>723.51099999999997</v>
      </c>
      <c r="D40" s="63">
        <v>683.44600000000003</v>
      </c>
      <c r="E40" s="63">
        <v>596.78300000000002</v>
      </c>
      <c r="F40" s="63">
        <v>553.83600000000001</v>
      </c>
      <c r="G40" s="63">
        <v>478.86599999999999</v>
      </c>
      <c r="H40" s="63">
        <v>418.76600000000002</v>
      </c>
      <c r="I40" s="66"/>
      <c r="J40" s="82"/>
      <c r="K40" s="83"/>
    </row>
    <row r="41" spans="1:11" x14ac:dyDescent="0.25">
      <c r="A41" s="66" t="s">
        <v>114</v>
      </c>
      <c r="B41" s="84">
        <v>1102.4681370000001</v>
      </c>
      <c r="C41" s="63">
        <v>1301.9970000000001</v>
      </c>
      <c r="D41" s="63">
        <v>1210.9849999999999</v>
      </c>
      <c r="E41" s="63">
        <v>1109.385</v>
      </c>
      <c r="F41" s="63">
        <v>988.548</v>
      </c>
      <c r="G41" s="63">
        <v>818.02800000000002</v>
      </c>
      <c r="H41" s="63">
        <v>676.03899999999999</v>
      </c>
      <c r="I41" s="66"/>
      <c r="J41" s="82"/>
      <c r="K41" s="83"/>
    </row>
    <row r="42" spans="1:11" x14ac:dyDescent="0.25">
      <c r="A42" s="66" t="s">
        <v>113</v>
      </c>
      <c r="B42" s="84">
        <v>7.4549000000000004E-2</v>
      </c>
      <c r="C42" s="63">
        <v>6.6260000000000003</v>
      </c>
      <c r="D42" s="63">
        <v>2.7890000000000001</v>
      </c>
      <c r="E42" s="63">
        <v>0.83</v>
      </c>
      <c r="F42" s="63">
        <v>10.868</v>
      </c>
      <c r="G42" s="63">
        <v>19.466999999999999</v>
      </c>
      <c r="H42" s="63">
        <v>15.112</v>
      </c>
      <c r="I42" s="66"/>
      <c r="J42" s="82"/>
      <c r="K42" s="83"/>
    </row>
    <row r="43" spans="1:11" x14ac:dyDescent="0.25">
      <c r="A43" s="66" t="s">
        <v>112</v>
      </c>
      <c r="B43" s="84" t="s">
        <v>131</v>
      </c>
      <c r="C43" s="63">
        <v>-7.8E-2</v>
      </c>
      <c r="D43" s="63">
        <v>1.1970000000000001</v>
      </c>
      <c r="E43" s="63">
        <v>1.9159999999999999</v>
      </c>
      <c r="F43" s="63">
        <v>0.95899999999999996</v>
      </c>
      <c r="G43" s="63">
        <v>0</v>
      </c>
      <c r="H43" s="63">
        <v>0</v>
      </c>
      <c r="I43" s="66"/>
      <c r="J43" s="82"/>
      <c r="K43" s="83"/>
    </row>
    <row r="44" spans="1:11" x14ac:dyDescent="0.25">
      <c r="A44" s="66" t="s">
        <v>111</v>
      </c>
      <c r="B44" s="84">
        <v>-1.674887</v>
      </c>
      <c r="C44" s="63">
        <v>0.64500000000000002</v>
      </c>
      <c r="D44" s="63">
        <v>2.863</v>
      </c>
      <c r="E44" s="63">
        <v>4.4999999999999998E-2</v>
      </c>
      <c r="F44" s="63">
        <v>1.4039999999999999</v>
      </c>
      <c r="G44" s="63">
        <v>2.508</v>
      </c>
      <c r="H44" s="63">
        <v>2.4590000000000001</v>
      </c>
      <c r="I44" s="66"/>
      <c r="J44" s="82"/>
      <c r="K44" s="83"/>
    </row>
    <row r="45" spans="1:11" ht="13" x14ac:dyDescent="0.3">
      <c r="A45" s="68" t="s">
        <v>110</v>
      </c>
      <c r="B45" s="85">
        <v>1861.7516599999999</v>
      </c>
      <c r="C45" s="67">
        <v>2049.518</v>
      </c>
      <c r="D45" s="67">
        <v>1910.424</v>
      </c>
      <c r="E45" s="67">
        <v>1722.5170000000001</v>
      </c>
      <c r="F45" s="67">
        <v>1571.412</v>
      </c>
      <c r="G45" s="67">
        <v>1327.604</v>
      </c>
      <c r="H45" s="67">
        <v>1120.961</v>
      </c>
      <c r="I45" s="66"/>
      <c r="J45" s="82"/>
      <c r="K45" s="83"/>
    </row>
    <row r="46" spans="1:11" x14ac:dyDescent="0.25">
      <c r="C46" s="61"/>
      <c r="J46" s="82"/>
      <c r="K46" s="83"/>
    </row>
    <row r="47" spans="1:11" x14ac:dyDescent="0.25">
      <c r="A47" s="74" t="s">
        <v>132</v>
      </c>
      <c r="B47" s="87">
        <f>B23-B37-B45</f>
        <v>0</v>
      </c>
      <c r="C47" s="87">
        <f t="shared" ref="C47:H47" si="0">C23-C37-C45</f>
        <v>0</v>
      </c>
      <c r="D47" s="87">
        <f t="shared" si="0"/>
        <v>0</v>
      </c>
      <c r="E47" s="87">
        <f t="shared" si="0"/>
        <v>0</v>
      </c>
      <c r="F47" s="87">
        <f t="shared" si="0"/>
        <v>0</v>
      </c>
      <c r="G47" s="88">
        <f t="shared" si="0"/>
        <v>-9.9999999997635314E-4</v>
      </c>
      <c r="H47" s="87">
        <f t="shared" si="0"/>
        <v>0</v>
      </c>
      <c r="J47" s="82"/>
      <c r="K47" s="83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GNTX_DCF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2020-02-20T16:56:10Z</dcterms:modified>
</cp:coreProperties>
</file>