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C:\Users\dmoor\Dropbox\LMU_teaching\FNCE_3415\Spring_24\DOCU_Valuation\"/>
    </mc:Choice>
  </mc:AlternateContent>
  <xr:revisionPtr revIDLastSave="0" documentId="13_ncr:1_{E7E1B9BF-82D4-4871-8B34-40D764F045ED}" xr6:coauthVersionLast="47" xr6:coauthVersionMax="47" xr10:uidLastSave="{00000000-0000-0000-0000-000000000000}"/>
  <bookViews>
    <workbookView xWindow="28680" yWindow="-15" windowWidth="29040" windowHeight="15720" xr2:uid="{00000000-000D-0000-FFFF-FFFF00000000}"/>
  </bookViews>
  <sheets>
    <sheet name="DOCU_ratios" sheetId="12" r:id="rId1"/>
    <sheet name="Charts" sheetId="48" r:id="rId2"/>
    <sheet name="DOCU_IS" sheetId="39" r:id="rId3"/>
    <sheet name="DOCU_BS" sheetId="40" r:id="rId4"/>
    <sheet name="DOCU_CFS" sheetId="41" r:id="rId5"/>
    <sheet name="DOCU_IS_CS" sheetId="42" r:id="rId6"/>
    <sheet name="DOCU_IS_BS" sheetId="43" r:id="rId7"/>
    <sheet name="Industry" sheetId="37" r:id="rId8"/>
    <sheet name="Peer" sheetId="38" r:id="rId9"/>
  </sheets>
  <definedNames>
    <definedName name="_xlnm.Print_Titles" localSheetId="3">DOCU_BS!$1:$3</definedName>
    <definedName name="_xlnm.Print_Titles" localSheetId="4">DOCU_CFS!$1:$3</definedName>
    <definedName name="_xlnm.Print_Titles" localSheetId="2">DOCU_IS!$1:$3</definedName>
    <definedName name="_xlnm.Print_Titles" localSheetId="6">DOCU_IS_BS!$1:$3</definedName>
    <definedName name="_xlnm.Print_Titles" localSheetId="5">DOCU_IS_CS!$1:$3</definedName>
    <definedName name="_xlnm.Print_Titles" localSheetId="7">Industry!$1:$3</definedName>
    <definedName name="_xlnm.Print_Titles" localSheetId="8">Peer!$1:$3</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7" i="37" l="1"/>
  <c r="D117" i="37"/>
  <c r="E117" i="37"/>
  <c r="B117" i="37"/>
  <c r="J14" i="12"/>
  <c r="I14" i="12"/>
  <c r="D7" i="37"/>
  <c r="E7" i="37" s="1"/>
  <c r="C7" i="37"/>
  <c r="D15" i="12"/>
  <c r="E15" i="12"/>
  <c r="F15" i="12"/>
  <c r="G15" i="12"/>
  <c r="C15" i="12"/>
  <c r="D19" i="12"/>
  <c r="E19" i="12"/>
  <c r="F19" i="12"/>
  <c r="G19" i="12"/>
  <c r="C19" i="12"/>
  <c r="D14" i="12"/>
  <c r="E14" i="12"/>
  <c r="F14" i="12"/>
  <c r="G14" i="12"/>
  <c r="C14" i="12"/>
  <c r="D12" i="12"/>
  <c r="E12" i="12"/>
  <c r="F12" i="12"/>
  <c r="G12" i="12"/>
  <c r="C12" i="12"/>
  <c r="D8" i="12"/>
  <c r="E8" i="12"/>
  <c r="F8" i="12"/>
  <c r="G8" i="12"/>
  <c r="C8" i="12"/>
  <c r="D7" i="12"/>
  <c r="E7" i="12"/>
  <c r="F7" i="12"/>
  <c r="G7" i="12"/>
  <c r="C7" i="12"/>
  <c r="K63" i="43"/>
  <c r="K62" i="43"/>
  <c r="K61" i="43"/>
  <c r="K60" i="43"/>
  <c r="K59" i="43"/>
  <c r="K58" i="43"/>
  <c r="K57" i="43"/>
  <c r="K54" i="43"/>
  <c r="K53" i="43"/>
  <c r="K52" i="43"/>
  <c r="K51" i="43"/>
  <c r="K50" i="43"/>
  <c r="K49" i="43"/>
  <c r="K48" i="43"/>
  <c r="K45" i="43"/>
  <c r="K44" i="43"/>
  <c r="K43" i="43"/>
  <c r="K42" i="43"/>
  <c r="K41" i="43"/>
  <c r="K40" i="43"/>
  <c r="K39" i="43"/>
  <c r="K38" i="43"/>
  <c r="K35" i="43"/>
  <c r="K34" i="43"/>
  <c r="K33" i="43"/>
  <c r="K32" i="43"/>
  <c r="K31" i="43"/>
  <c r="K30" i="43"/>
  <c r="K29" i="43"/>
  <c r="K28" i="43"/>
  <c r="K25" i="43"/>
  <c r="K24" i="43"/>
  <c r="K23" i="43"/>
  <c r="K22" i="43"/>
  <c r="K21" i="43"/>
  <c r="K20" i="43"/>
  <c r="K19" i="43"/>
  <c r="I63" i="43"/>
  <c r="I62" i="43"/>
  <c r="I61" i="43"/>
  <c r="I60" i="43"/>
  <c r="I59" i="43"/>
  <c r="I58" i="43"/>
  <c r="I57" i="43"/>
  <c r="I54" i="43"/>
  <c r="I53" i="43"/>
  <c r="I52" i="43"/>
  <c r="I51" i="43"/>
  <c r="I50" i="43"/>
  <c r="I49" i="43"/>
  <c r="I48" i="43"/>
  <c r="I45" i="43"/>
  <c r="I44" i="43"/>
  <c r="I43" i="43"/>
  <c r="I42" i="43"/>
  <c r="I41" i="43"/>
  <c r="I40" i="43"/>
  <c r="I39" i="43"/>
  <c r="I38" i="43"/>
  <c r="I35" i="43"/>
  <c r="I34" i="43"/>
  <c r="I33" i="43"/>
  <c r="I32" i="43"/>
  <c r="I31" i="43"/>
  <c r="I30" i="43"/>
  <c r="I29" i="43"/>
  <c r="I28" i="43"/>
  <c r="I25" i="43"/>
  <c r="I24" i="43"/>
  <c r="I23" i="43"/>
  <c r="I22" i="43"/>
  <c r="I21" i="43"/>
  <c r="I20" i="43"/>
  <c r="I19" i="43"/>
  <c r="G63" i="43"/>
  <c r="G62" i="43"/>
  <c r="G61" i="43"/>
  <c r="G60" i="43"/>
  <c r="G59" i="43"/>
  <c r="G58" i="43"/>
  <c r="G57" i="43"/>
  <c r="G54" i="43"/>
  <c r="G53" i="43"/>
  <c r="G52" i="43"/>
  <c r="G51" i="43"/>
  <c r="G50" i="43"/>
  <c r="G49" i="43"/>
  <c r="G48" i="43"/>
  <c r="G45" i="43"/>
  <c r="G44" i="43"/>
  <c r="G43" i="43"/>
  <c r="G42" i="43"/>
  <c r="G41" i="43"/>
  <c r="G40" i="43"/>
  <c r="G39" i="43"/>
  <c r="G38" i="43"/>
  <c r="G35" i="43"/>
  <c r="G34" i="43"/>
  <c r="G33" i="43"/>
  <c r="G32" i="43"/>
  <c r="G31" i="43"/>
  <c r="G30" i="43"/>
  <c r="G29" i="43"/>
  <c r="G28" i="43"/>
  <c r="G25" i="43"/>
  <c r="G24" i="43"/>
  <c r="G23" i="43"/>
  <c r="G22" i="43"/>
  <c r="G21" i="43"/>
  <c r="G20" i="43"/>
  <c r="G19" i="43"/>
  <c r="E63" i="43"/>
  <c r="E62" i="43"/>
  <c r="E61" i="43"/>
  <c r="E60" i="43"/>
  <c r="E59" i="43"/>
  <c r="E58" i="43"/>
  <c r="E57" i="43"/>
  <c r="E54" i="43"/>
  <c r="E53" i="43"/>
  <c r="E52" i="43"/>
  <c r="E51" i="43"/>
  <c r="E50" i="43"/>
  <c r="E49" i="43"/>
  <c r="E48" i="43"/>
  <c r="E45" i="43"/>
  <c r="E44" i="43"/>
  <c r="E43" i="43"/>
  <c r="E42" i="43"/>
  <c r="E41" i="43"/>
  <c r="E40" i="43"/>
  <c r="E39" i="43"/>
  <c r="E38" i="43"/>
  <c r="E35" i="43"/>
  <c r="E34" i="43"/>
  <c r="E33" i="43"/>
  <c r="E32" i="43"/>
  <c r="E31" i="43"/>
  <c r="E30" i="43"/>
  <c r="E29" i="43"/>
  <c r="E28" i="43"/>
  <c r="E25" i="43"/>
  <c r="E24" i="43"/>
  <c r="E23" i="43"/>
  <c r="E22" i="43"/>
  <c r="E21" i="43"/>
  <c r="E20" i="43"/>
  <c r="E19" i="43"/>
  <c r="C63" i="43"/>
  <c r="C62" i="43"/>
  <c r="C61" i="43"/>
  <c r="C60" i="43"/>
  <c r="C59" i="43"/>
  <c r="C58" i="43"/>
  <c r="C57" i="43"/>
  <c r="C54" i="43"/>
  <c r="C53" i="43"/>
  <c r="C52" i="43"/>
  <c r="C51" i="43"/>
  <c r="C50" i="43"/>
  <c r="C49" i="43"/>
  <c r="C48" i="43"/>
  <c r="C45" i="43"/>
  <c r="C44" i="43"/>
  <c r="C43" i="43"/>
  <c r="C42" i="43"/>
  <c r="C41" i="43"/>
  <c r="C40" i="43"/>
  <c r="C39" i="43"/>
  <c r="C38" i="43"/>
  <c r="C35" i="43"/>
  <c r="C34" i="43"/>
  <c r="C33" i="43"/>
  <c r="C32" i="43"/>
  <c r="C31" i="43"/>
  <c r="C30" i="43"/>
  <c r="C29" i="43"/>
  <c r="C28" i="43"/>
  <c r="C25" i="43"/>
  <c r="C24" i="43"/>
  <c r="C23" i="43"/>
  <c r="C22" i="43"/>
  <c r="C21" i="43"/>
  <c r="C20" i="43"/>
  <c r="C19" i="43"/>
  <c r="D13" i="12"/>
  <c r="E13" i="12"/>
  <c r="F13" i="12"/>
  <c r="G13" i="12"/>
  <c r="C13" i="12"/>
  <c r="K37" i="42"/>
  <c r="K36" i="42"/>
  <c r="K33" i="42"/>
  <c r="K32" i="42"/>
  <c r="K31" i="42"/>
  <c r="K30" i="42"/>
  <c r="K29" i="42"/>
  <c r="K28" i="42"/>
  <c r="K27" i="42"/>
  <c r="K26" i="42"/>
  <c r="K25" i="42"/>
  <c r="K24" i="42"/>
  <c r="K21" i="42"/>
  <c r="K20" i="42"/>
  <c r="K19" i="42"/>
  <c r="I37" i="42"/>
  <c r="I36" i="42"/>
  <c r="I33" i="42"/>
  <c r="I32" i="42"/>
  <c r="I31" i="42"/>
  <c r="I30" i="42"/>
  <c r="I29" i="42"/>
  <c r="I28" i="42"/>
  <c r="I27" i="42"/>
  <c r="I26" i="42"/>
  <c r="I25" i="42"/>
  <c r="I24" i="42"/>
  <c r="I21" i="42"/>
  <c r="I20" i="42"/>
  <c r="I19" i="42"/>
  <c r="G37" i="42"/>
  <c r="G36" i="42"/>
  <c r="G33" i="42"/>
  <c r="G32" i="42"/>
  <c r="G31" i="42"/>
  <c r="G30" i="42"/>
  <c r="G29" i="42"/>
  <c r="G28" i="42"/>
  <c r="G27" i="42"/>
  <c r="G26" i="42"/>
  <c r="G25" i="42"/>
  <c r="G24" i="42"/>
  <c r="G21" i="42"/>
  <c r="G20" i="42"/>
  <c r="G19" i="42"/>
  <c r="E37" i="42"/>
  <c r="E36" i="42"/>
  <c r="E33" i="42"/>
  <c r="E32" i="42"/>
  <c r="E31" i="42"/>
  <c r="E30" i="42"/>
  <c r="E29" i="42"/>
  <c r="E28" i="42"/>
  <c r="E27" i="42"/>
  <c r="E26" i="42"/>
  <c r="E25" i="42"/>
  <c r="E24" i="42"/>
  <c r="E21" i="42"/>
  <c r="E20" i="42"/>
  <c r="E19" i="42"/>
  <c r="C37" i="42"/>
  <c r="C36" i="42"/>
  <c r="C33" i="42"/>
  <c r="C32" i="42"/>
  <c r="C31" i="42"/>
  <c r="C30" i="42"/>
  <c r="C29" i="42"/>
  <c r="C28" i="42"/>
  <c r="C27" i="42"/>
  <c r="C26" i="42"/>
  <c r="C25" i="42"/>
  <c r="C24" i="42"/>
  <c r="C21" i="42"/>
  <c r="C19" i="42"/>
  <c r="C20" i="42"/>
  <c r="G9" i="12"/>
  <c r="F18" i="12"/>
  <c r="F21" i="12" s="1"/>
  <c r="D20" i="12"/>
  <c r="E20" i="12"/>
  <c r="F20" i="12"/>
  <c r="G20" i="12"/>
  <c r="C20" i="12"/>
  <c r="C18" i="12"/>
  <c r="C21" i="12" s="1"/>
  <c r="I12" i="12"/>
  <c r="J12" i="12"/>
  <c r="D11" i="12"/>
  <c r="D18" i="12" s="1"/>
  <c r="E11" i="12"/>
  <c r="E18" i="12" s="1"/>
  <c r="F11" i="12"/>
  <c r="G11" i="12"/>
  <c r="G18" i="12" s="1"/>
  <c r="C11" i="12"/>
  <c r="D10" i="12"/>
  <c r="E10" i="12"/>
  <c r="F10" i="12"/>
  <c r="G10" i="12"/>
  <c r="C10" i="12"/>
  <c r="D9" i="12"/>
  <c r="E9" i="12"/>
  <c r="F9" i="12"/>
  <c r="C9" i="12"/>
  <c r="J15" i="12"/>
  <c r="J13" i="12"/>
  <c r="J11" i="12"/>
  <c r="J10" i="12"/>
  <c r="J9" i="12"/>
  <c r="J8" i="12"/>
  <c r="J7" i="12"/>
  <c r="I15" i="12"/>
  <c r="I13" i="12"/>
  <c r="I11" i="12"/>
  <c r="I10" i="12"/>
  <c r="I9" i="12"/>
  <c r="I8" i="12"/>
  <c r="I7" i="12"/>
  <c r="D21" i="12" l="1"/>
  <c r="E21" i="12"/>
  <c r="G21" i="12"/>
  <c r="D6" i="12"/>
  <c r="E6" i="12" s="1"/>
  <c r="F6" i="12" s="1"/>
  <c r="G6" i="12" s="1"/>
</calcChain>
</file>

<file path=xl/sharedStrings.xml><?xml version="1.0" encoding="utf-8"?>
<sst xmlns="http://schemas.openxmlformats.org/spreadsheetml/2006/main" count="1130" uniqueCount="542">
  <si>
    <t>EBITDA Margin %</t>
  </si>
  <si>
    <t>Quick Ratio</t>
  </si>
  <si>
    <t>Current Ratio</t>
  </si>
  <si>
    <t>Total Asset Turnover</t>
  </si>
  <si>
    <t>Inventory Turnover</t>
  </si>
  <si>
    <t>-</t>
  </si>
  <si>
    <t>Thousands</t>
  </si>
  <si>
    <t>USD</t>
  </si>
  <si>
    <t>Currency</t>
  </si>
  <si>
    <t>Ratio</t>
  </si>
  <si>
    <t>Fiscal year</t>
  </si>
  <si>
    <t>Equity Multiplier</t>
  </si>
  <si>
    <t>Average</t>
  </si>
  <si>
    <t>ROE (%)</t>
  </si>
  <si>
    <t>Decompose ROE</t>
  </si>
  <si>
    <t>Profit Margin (%)</t>
  </si>
  <si>
    <t>Interest Coverage Ratio</t>
  </si>
  <si>
    <t>Company Name</t>
  </si>
  <si>
    <t>Ratio Analysis for DocuSign</t>
  </si>
  <si>
    <t>Completed January 2024</t>
  </si>
  <si>
    <t>2023 Peer</t>
  </si>
  <si>
    <t>2023 Industry</t>
  </si>
  <si>
    <t>Fixed Asset Turnover</t>
  </si>
  <si>
    <t xml:space="preserve">
               </t>
  </si>
  <si>
    <t>Note: For multiple class companies, per share items are primary class equivalent, and for foreign companies listed as primary ADRs, per share items are ADR-equivalent.</t>
  </si>
  <si>
    <t xml:space="preserve">  Basic EPS - Continuing Operations</t>
  </si>
  <si>
    <t xml:space="preserve">  Operating Income (Loss)</t>
  </si>
  <si>
    <t xml:space="preserve">  Gross Profit/loss</t>
  </si>
  <si>
    <t>Supplementary Info</t>
  </si>
  <si>
    <t xml:space="preserve">  Preferred Stock Adjustments</t>
  </si>
  <si>
    <t>Charges on Net Income</t>
  </si>
  <si>
    <t xml:space="preserve">  Net Income (Loss)</t>
  </si>
  <si>
    <t xml:space="preserve">  Provision for Income Tax</t>
  </si>
  <si>
    <t>Taxes and Other Expenses</t>
  </si>
  <si>
    <t xml:space="preserve">  Earnings before Taxes</t>
  </si>
  <si>
    <t xml:space="preserve">  Loss on Extinguishments of Debt</t>
  </si>
  <si>
    <t xml:space="preserve">  Interest Income and Other Income, net</t>
  </si>
  <si>
    <t xml:space="preserve">  Interest Expense</t>
  </si>
  <si>
    <t xml:space="preserve">  Restructuring and Other Related Charges</t>
  </si>
  <si>
    <t xml:space="preserve">  Research and Development</t>
  </si>
  <si>
    <t xml:space="preserve">  General and Administrative</t>
  </si>
  <si>
    <t xml:space="preserve">  Sales and Marketing</t>
  </si>
  <si>
    <t xml:space="preserve">  Professional Services Other</t>
  </si>
  <si>
    <t xml:space="preserve">  Subscription</t>
  </si>
  <si>
    <t>Expenses</t>
  </si>
  <si>
    <t xml:space="preserve">  Total Revenues</t>
  </si>
  <si>
    <t>Revenues</t>
  </si>
  <si>
    <t>Units</t>
  </si>
  <si>
    <t>12 months
Jan-31-2023</t>
  </si>
  <si>
    <t>12 months
Jan-31-2022</t>
  </si>
  <si>
    <t>12 months
Jan-31-2021</t>
  </si>
  <si>
    <t>12 months
Jan-31-2020</t>
  </si>
  <si>
    <t>12 months
Jan-31-2019</t>
  </si>
  <si>
    <t xml:space="preserve">For the Fiscal Period Ending
</t>
  </si>
  <si>
    <t>Income Statement</t>
  </si>
  <si>
    <t> </t>
  </si>
  <si>
    <t>Capital IQ &amp; Proprietary Data</t>
  </si>
  <si>
    <t>Source:</t>
  </si>
  <si>
    <t>Capital IQ (Default)</t>
  </si>
  <si>
    <t>Decimals:</t>
  </si>
  <si>
    <t>S&amp;P Capital IQ (Default)</t>
  </si>
  <si>
    <t>Units:</t>
  </si>
  <si>
    <t>Historical</t>
  </si>
  <si>
    <t>Conversion:</t>
  </si>
  <si>
    <t>Reported Currency</t>
  </si>
  <si>
    <t>Currency:</t>
  </si>
  <si>
    <t>Order:</t>
  </si>
  <si>
    <t>Annual</t>
  </si>
  <si>
    <t>Period Type:</t>
  </si>
  <si>
    <t>Latest Filings</t>
  </si>
  <si>
    <t>Restatement:</t>
  </si>
  <si>
    <t>As Presented</t>
  </si>
  <si>
    <t>Template:</t>
  </si>
  <si>
    <t>DocuSign, Inc. (NasdaqGS:DOCU) &gt; Financials &gt; Income Statement</t>
  </si>
  <si>
    <t>Note: For multiple class companies, total share counts are primary class equivalent, and for foreign companies listed as primary ADRs, total share counts are ADR-equivalent.</t>
  </si>
  <si>
    <t xml:space="preserve">  Total Liabilities &amp; Shareholders Equity</t>
  </si>
  <si>
    <t xml:space="preserve">  Total Shareholders Equity</t>
  </si>
  <si>
    <t xml:space="preserve">  Accumulated Other Comprehensive (Loss) income</t>
  </si>
  <si>
    <t xml:space="preserve">  Accumulated Deficit</t>
  </si>
  <si>
    <t xml:space="preserve">  Treasury Stock - Common</t>
  </si>
  <si>
    <t xml:space="preserve">  Additional Paid in Capital</t>
  </si>
  <si>
    <t xml:space="preserve">  Common Stock - Par Value</t>
  </si>
  <si>
    <t>Shareholders' Equity</t>
  </si>
  <si>
    <t xml:space="preserve">  Deferred Rent, Noncurrent</t>
  </si>
  <si>
    <t xml:space="preserve">  Other Liabilities, Non-current</t>
  </si>
  <si>
    <t xml:space="preserve">  Deferred Tax Liability, Non-current</t>
  </si>
  <si>
    <t xml:space="preserve">  Contract Liabilities-noncurrent</t>
  </si>
  <si>
    <t xml:space="preserve">  Operating Lease Liabilities: Non-current</t>
  </si>
  <si>
    <t xml:space="preserve">  Convertible Senior Notes, Net</t>
  </si>
  <si>
    <t xml:space="preserve">  Convertible Senior Notes</t>
  </si>
  <si>
    <t>Non Current Liabilities</t>
  </si>
  <si>
    <t xml:space="preserve">  Total Current Liabilities</t>
  </si>
  <si>
    <t xml:space="preserve">  Deferred Rent, Current</t>
  </si>
  <si>
    <t xml:space="preserve">  Contract Liabilities-current</t>
  </si>
  <si>
    <t xml:space="preserve">  Operating Lease Liabilities: Current</t>
  </si>
  <si>
    <t xml:space="preserve">  Convertible Senior Notes Current</t>
  </si>
  <si>
    <t xml:space="preserve">  Accrued Expenses and Other Current Liabilities</t>
  </si>
  <si>
    <t xml:space="preserve">  Accrued Compensation</t>
  </si>
  <si>
    <t xml:space="preserve">  Accounts Payable</t>
  </si>
  <si>
    <t>Current Liabilities</t>
  </si>
  <si>
    <t xml:space="preserve">  Total Assets</t>
  </si>
  <si>
    <t xml:space="preserve">  Other Assets-non-current</t>
  </si>
  <si>
    <t xml:space="preserve">  Deferred Contract Acquisition Costs, Noncurrent</t>
  </si>
  <si>
    <t xml:space="preserve">  Intangible Assets, Net</t>
  </si>
  <si>
    <t xml:space="preserve">  Goodwill</t>
  </si>
  <si>
    <t xml:space="preserve">  Investments-non Current</t>
  </si>
  <si>
    <t xml:space="preserve">  Property and Equipment, net</t>
  </si>
  <si>
    <t xml:space="preserve">  Operating Lease Right-of-use Assets</t>
  </si>
  <si>
    <t>Non Current Assets</t>
  </si>
  <si>
    <t xml:space="preserve">  Total Current Assets</t>
  </si>
  <si>
    <t xml:space="preserve">  Restricted Cash</t>
  </si>
  <si>
    <t xml:space="preserve">  Prepaid Expenses and Other Current Assets</t>
  </si>
  <si>
    <t xml:space="preserve">  Contract Assets-current</t>
  </si>
  <si>
    <t xml:space="preserve">  Accounts Receivables</t>
  </si>
  <si>
    <t xml:space="preserve">  Investments, Current</t>
  </si>
  <si>
    <t xml:space="preserve">  Cash and Cash Equivalents</t>
  </si>
  <si>
    <t>Current Assets</t>
  </si>
  <si>
    <t xml:space="preserve">Balance Sheet as of:
</t>
  </si>
  <si>
    <t>Balance Sheet</t>
  </si>
  <si>
    <t>DocuSign, Inc. (NasdaqGS:DOCU) &gt; Financials &gt; Balance Sheet</t>
  </si>
  <si>
    <t xml:space="preserve">  Cash Flow Net Changes in Cash</t>
  </si>
  <si>
    <t xml:space="preserve">  Foreign Exchange Rate Effect on Cash and Cash Equivalents</t>
  </si>
  <si>
    <t>Other Adjustments</t>
  </si>
  <si>
    <t xml:space="preserve">  Cash Flow from Financing Activities</t>
  </si>
  <si>
    <t xml:space="preserve">  Purchase of Capped Calls Related to Issuance of Convertible Senior Notes</t>
  </si>
  <si>
    <t xml:space="preserve">  Payment of Revolving Credit Facility Costs</t>
  </si>
  <si>
    <t xml:space="preserve">  Payment of Deferred offering Costs</t>
  </si>
  <si>
    <t xml:space="preserve">  Other Financing</t>
  </si>
  <si>
    <t xml:space="preserve">  Payment of Tax Withholding Obligation on Rsu Settlement and Espp Purchase</t>
  </si>
  <si>
    <t xml:space="preserve">  Repurchase of Common Stock</t>
  </si>
  <si>
    <t xml:space="preserve">  Proceeds from Employees Stock Purchase Plan</t>
  </si>
  <si>
    <t xml:space="preserve">  Proceeds from Exercise of Stock Options</t>
  </si>
  <si>
    <t xml:space="preserve">  Proceeds from Issuance of Common Stock in Initial Public Offering, Net of Underwriting Commissions</t>
  </si>
  <si>
    <t xml:space="preserve">  Proceeds from Issuance of Convertible Senior Notes, Net of Initial Purchasers' Discounts and Transaction Costs</t>
  </si>
  <si>
    <t xml:space="preserve">  Repayment of Convertible Senior Notes</t>
  </si>
  <si>
    <t>Financing Activities</t>
  </si>
  <si>
    <t xml:space="preserve">  Cash Flow from Investing Activities</t>
  </si>
  <si>
    <t xml:space="preserve">  Purchases of Strategic and Other Investments</t>
  </si>
  <si>
    <t xml:space="preserve">  Maturities of Marketable Securities</t>
  </si>
  <si>
    <t xml:space="preserve">  Purchase of Marketable Securities</t>
  </si>
  <si>
    <t xml:space="preserve">  Sale of Marketable Securities</t>
  </si>
  <si>
    <t xml:space="preserve">  Cash Paid for Acquisition Net of Cash Acquired</t>
  </si>
  <si>
    <t xml:space="preserve">  Purchase of Property and Equipment</t>
  </si>
  <si>
    <t>Investing Activities</t>
  </si>
  <si>
    <t xml:space="preserve">  Cash Flow from Operating Activities</t>
  </si>
  <si>
    <t xml:space="preserve">  Operating Lease Liabilities</t>
  </si>
  <si>
    <t xml:space="preserve">  Accrued Expense and Other Liabilities</t>
  </si>
  <si>
    <t xml:space="preserve">  Contract Liabilities</t>
  </si>
  <si>
    <t xml:space="preserve">  Contract Assets</t>
  </si>
  <si>
    <t xml:space="preserve">  Accounts Receivable</t>
  </si>
  <si>
    <t xml:space="preserve">  Operating Cash Flow Related to Repayments of Convertible Senior Notes</t>
  </si>
  <si>
    <t xml:space="preserve">  Non-cash Operating Lease Costs</t>
  </si>
  <si>
    <t xml:space="preserve">  Deferred Contract Acquisition and Fulfillment Costs</t>
  </si>
  <si>
    <t xml:space="preserve">  Loss on Extinguishment of Debt</t>
  </si>
  <si>
    <t xml:space="preserve">  Other Assets</t>
  </si>
  <si>
    <t xml:space="preserve">  Others</t>
  </si>
  <si>
    <t xml:space="preserve">  Deferred Income Taxes</t>
  </si>
  <si>
    <t xml:space="preserve">  Stock Based Compenation Expense</t>
  </si>
  <si>
    <t xml:space="preserve">  Amortization of Debt Discount and Transaction Costs</t>
  </si>
  <si>
    <t xml:space="preserve">  Amortization of Deferred Contract Acquisition and Fulfillment Costs</t>
  </si>
  <si>
    <t xml:space="preserve">  Depreciation and Amortization</t>
  </si>
  <si>
    <t xml:space="preserve">  Net Income</t>
  </si>
  <si>
    <t>Operating Activities</t>
  </si>
  <si>
    <t>Cash Flow</t>
  </si>
  <si>
    <t>DocuSign, Inc. (NasdaqGS:DOCU) &gt; Financials &gt; Cash Flow</t>
  </si>
  <si>
    <t>Enterprise Software &gt; Key Stats &amp; RatiosKey Stats &amp; Ratios</t>
  </si>
  <si>
    <t>Latest As of January-31-2024</t>
  </si>
  <si>
    <t>Trading Multiples</t>
  </si>
  <si>
    <t>CY2019</t>
  </si>
  <si>
    <t>Count</t>
  </si>
  <si>
    <t>CY2020</t>
  </si>
  <si>
    <t>CY2021</t>
  </si>
  <si>
    <t>CY2022</t>
  </si>
  <si>
    <t>Latest</t>
  </si>
  <si>
    <t>TEV/Total Revenue</t>
  </si>
  <si>
    <t>7.4x</t>
  </si>
  <si>
    <t>TEV/EBITDA</t>
  </si>
  <si>
    <t>33.3x</t>
  </si>
  <si>
    <t>TEV/EBIT</t>
  </si>
  <si>
    <t>38.4x</t>
  </si>
  <si>
    <t>P/E</t>
  </si>
  <si>
    <t>53.4x</t>
  </si>
  <si>
    <t>P/BV</t>
  </si>
  <si>
    <t>6.8x</t>
  </si>
  <si>
    <t>6.4x</t>
  </si>
  <si>
    <t>P/TangBV</t>
  </si>
  <si>
    <t>14.8x</t>
  </si>
  <si>
    <t>Profitability</t>
  </si>
  <si>
    <t>Return on Assets %</t>
  </si>
  <si>
    <t>3.6%</t>
  </si>
  <si>
    <t>3.7%</t>
  </si>
  <si>
    <t>2.8%</t>
  </si>
  <si>
    <t>2.6%</t>
  </si>
  <si>
    <t>3.1%</t>
  </si>
  <si>
    <t>Return on Capital %</t>
  </si>
  <si>
    <t>5.0%</t>
  </si>
  <si>
    <t>3.8%</t>
  </si>
  <si>
    <t>3.5%</t>
  </si>
  <si>
    <t>4.2%</t>
  </si>
  <si>
    <t>Return on Equity %</t>
  </si>
  <si>
    <t>7.1%</t>
  </si>
  <si>
    <t>7.7%</t>
  </si>
  <si>
    <t>4.5%</t>
  </si>
  <si>
    <t>1.4%</t>
  </si>
  <si>
    <t>Margin Analysis</t>
  </si>
  <si>
    <t>Gross Margin %</t>
  </si>
  <si>
    <t>15.3%</t>
  </si>
  <si>
    <t>15.4%</t>
  </si>
  <si>
    <t>14.2%</t>
  </si>
  <si>
    <t>13.7%</t>
  </si>
  <si>
    <t>16.6%</t>
  </si>
  <si>
    <t>SG&amp;A Margin %</t>
  </si>
  <si>
    <t>9.3%</t>
  </si>
  <si>
    <t>8.8%</t>
  </si>
  <si>
    <t>9.1%</t>
  </si>
  <si>
    <t>10.9%</t>
  </si>
  <si>
    <t>4.6%</t>
  </si>
  <si>
    <t>4.9%</t>
  </si>
  <si>
    <t>4.0%</t>
  </si>
  <si>
    <t>EBITA Margin %</t>
  </si>
  <si>
    <t>3.0%</t>
  </si>
  <si>
    <t>2.0%</t>
  </si>
  <si>
    <t>EBIT Margin %</t>
  </si>
  <si>
    <t>Earnings from Cont. Ops Margin %</t>
  </si>
  <si>
    <t>3.3%</t>
  </si>
  <si>
    <t>17.4%</t>
  </si>
  <si>
    <t>0.9%</t>
  </si>
  <si>
    <t>(8.8%)</t>
  </si>
  <si>
    <t>Net Income Margin %</t>
  </si>
  <si>
    <t>2.9%</t>
  </si>
  <si>
    <t>3.4%</t>
  </si>
  <si>
    <t>17.3%</t>
  </si>
  <si>
    <t>1.2%</t>
  </si>
  <si>
    <t>(7.9%)</t>
  </si>
  <si>
    <t>Net Income Avail. for Common Margin %</t>
  </si>
  <si>
    <t>17.2%</t>
  </si>
  <si>
    <t>Normalized Net Income Margin %</t>
  </si>
  <si>
    <t>2.3%</t>
  </si>
  <si>
    <t>2.1%</t>
  </si>
  <si>
    <t>1.5%</t>
  </si>
  <si>
    <t xml:space="preserve">   Levered Free Cash Flow Margin %</t>
  </si>
  <si>
    <t>0.4%</t>
  </si>
  <si>
    <t>(1.1%)</t>
  </si>
  <si>
    <t>4.1%</t>
  </si>
  <si>
    <t>0.0%</t>
  </si>
  <si>
    <t>2.7%</t>
  </si>
  <si>
    <t xml:space="preserve">   Unlevered Free Cash Flow Margin %</t>
  </si>
  <si>
    <t>0.7%</t>
  </si>
  <si>
    <t>(0.7%)</t>
  </si>
  <si>
    <t>4.4%</t>
  </si>
  <si>
    <t>0.3%</t>
  </si>
  <si>
    <t>Asset Turnover</t>
  </si>
  <si>
    <t>0.5x</t>
  </si>
  <si>
    <t>7.2x</t>
  </si>
  <si>
    <t>8.2x</t>
  </si>
  <si>
    <t>Accounts Receivable Turnover</t>
  </si>
  <si>
    <t>Short Term Liquidity</t>
  </si>
  <si>
    <t>3.1x</t>
  </si>
  <si>
    <t>Avg Days Inventory Outstanding</t>
  </si>
  <si>
    <t>1.4x</t>
  </si>
  <si>
    <t>Avg Days Payable Outstanding</t>
  </si>
  <si>
    <t>Avg Days Sales Outstanding</t>
  </si>
  <si>
    <t>Avg Cash Conversion Cycle</t>
  </si>
  <si>
    <t>Cash from Operations to Current Liabilities</t>
  </si>
  <si>
    <t>0.1x</t>
  </si>
  <si>
    <t>Long Term Solvency</t>
  </si>
  <si>
    <t>Total Debt/Equity</t>
  </si>
  <si>
    <t>25.3%</t>
  </si>
  <si>
    <t>23.6%</t>
  </si>
  <si>
    <t>14.9%</t>
  </si>
  <si>
    <t>13.8%</t>
  </si>
  <si>
    <t>15.1%</t>
  </si>
  <si>
    <t>Total Debt/Capital</t>
  </si>
  <si>
    <t>20.2%</t>
  </si>
  <si>
    <t>19.1%</t>
  </si>
  <si>
    <t>12.9%</t>
  </si>
  <si>
    <t>12.2%</t>
  </si>
  <si>
    <t>13.1%</t>
  </si>
  <si>
    <t>LT Debt/Equity</t>
  </si>
  <si>
    <t>14.1%</t>
  </si>
  <si>
    <t>8.1%</t>
  </si>
  <si>
    <t>5.5%</t>
  </si>
  <si>
    <t>8.4%</t>
  </si>
  <si>
    <t>LT Debt/Capital</t>
  </si>
  <si>
    <t>9.7%</t>
  </si>
  <si>
    <t>10.5%</t>
  </si>
  <si>
    <t>7.0%</t>
  </si>
  <si>
    <t>4.8%</t>
  </si>
  <si>
    <t>Total Liabilities/Total Assets</t>
  </si>
  <si>
    <t>36.0%</t>
  </si>
  <si>
    <t>34.8%</t>
  </si>
  <si>
    <t>26.7%</t>
  </si>
  <si>
    <t>25.6%</t>
  </si>
  <si>
    <t>28.4%</t>
  </si>
  <si>
    <t>EBIT / Interest Expenses</t>
  </si>
  <si>
    <t>3.0x</t>
  </si>
  <si>
    <t>EBITDA / Interest Exp.</t>
  </si>
  <si>
    <t>5.4x</t>
  </si>
  <si>
    <t>(EBITDA-CAPEX) / Interest Exp.</t>
  </si>
  <si>
    <t>Total Debt/EBITDA</t>
  </si>
  <si>
    <t>2.3x</t>
  </si>
  <si>
    <t>Net Debt/EBITDA</t>
  </si>
  <si>
    <t>NM</t>
  </si>
  <si>
    <t>Growth Over Prior Year</t>
  </si>
  <si>
    <t>Total Revenue, 1 Yr Growth %</t>
  </si>
  <si>
    <t>13.0%</t>
  </si>
  <si>
    <t>9.6%</t>
  </si>
  <si>
    <t>8.3%</t>
  </si>
  <si>
    <t>Gross Profit, 1 Yr Growth %</t>
  </si>
  <si>
    <t>10.7%</t>
  </si>
  <si>
    <t>14.3%</t>
  </si>
  <si>
    <t>7.5%</t>
  </si>
  <si>
    <t>10.4%</t>
  </si>
  <si>
    <t>EBITDA, 1 Yr Growth %</t>
  </si>
  <si>
    <t>15.0%</t>
  </si>
  <si>
    <t>(1.3%)</t>
  </si>
  <si>
    <t>(5.8%)</t>
  </si>
  <si>
    <t>24.7%</t>
  </si>
  <si>
    <t>EBITA, 1 Yr Growth %</t>
  </si>
  <si>
    <t>7.6%</t>
  </si>
  <si>
    <t>15.6%</t>
  </si>
  <si>
    <t>(1.5%)</t>
  </si>
  <si>
    <t>(8.0%)</t>
  </si>
  <si>
    <t>26.0%</t>
  </si>
  <si>
    <t>EBIT, 1 Yr Growth %</t>
  </si>
  <si>
    <t>16.3%</t>
  </si>
  <si>
    <t>(7.1%)</t>
  </si>
  <si>
    <t>(11.9%)</t>
  </si>
  <si>
    <t>32.8%</t>
  </si>
  <si>
    <t>Earnings from Cont. Ops., 1 Yr Growth %</t>
  </si>
  <si>
    <t>25.1%</t>
  </si>
  <si>
    <t>(21.2%)</t>
  </si>
  <si>
    <t>(71.0%)</t>
  </si>
  <si>
    <t>96.1%</t>
  </si>
  <si>
    <t>Net Income, 1 Yr Growth %</t>
  </si>
  <si>
    <t>3.2%</t>
  </si>
  <si>
    <t>19.9%</t>
  </si>
  <si>
    <t>(9.5%)</t>
  </si>
  <si>
    <t>(30.6%)</t>
  </si>
  <si>
    <t>51.1%</t>
  </si>
  <si>
    <t>Normalized Net Income, 1 Yr Growth %</t>
  </si>
  <si>
    <t>5.8%</t>
  </si>
  <si>
    <t>13.2%</t>
  </si>
  <si>
    <t>(20.4%)</t>
  </si>
  <si>
    <t>32.7%</t>
  </si>
  <si>
    <t>Accounts Receivable, 1 Yr Growth %</t>
  </si>
  <si>
    <t>15.9%</t>
  </si>
  <si>
    <t>12.6%</t>
  </si>
  <si>
    <t>10.8%</t>
  </si>
  <si>
    <t>Inventory, 1 Yr Growth %</t>
  </si>
  <si>
    <t>8.5%</t>
  </si>
  <si>
    <t>23.0%</t>
  </si>
  <si>
    <t>11.4%</t>
  </si>
  <si>
    <t>0.5%</t>
  </si>
  <si>
    <t>Net PP&amp;E, 1 Yr Growth %</t>
  </si>
  <si>
    <t>72.9%</t>
  </si>
  <si>
    <t>7.4%</t>
  </si>
  <si>
    <t>0.6%</t>
  </si>
  <si>
    <t>Common Equity, 1 Yr Growth %</t>
  </si>
  <si>
    <t>23.1%</t>
  </si>
  <si>
    <t>30.4%</t>
  </si>
  <si>
    <t>5.2%</t>
  </si>
  <si>
    <t>5.9%</t>
  </si>
  <si>
    <t>Total Assets, 1 Yr Growth %</t>
  </si>
  <si>
    <t>19.3%</t>
  </si>
  <si>
    <t>18.8%</t>
  </si>
  <si>
    <t>19.6%</t>
  </si>
  <si>
    <t>Tangible Book Value, 1 Yr Growth %</t>
  </si>
  <si>
    <t>NA</t>
  </si>
  <si>
    <t>Cash from Operations, 1 Yr Growth %</t>
  </si>
  <si>
    <t>9.0%</t>
  </si>
  <si>
    <t>38.7%</t>
  </si>
  <si>
    <t>(4.8%)</t>
  </si>
  <si>
    <t>Capital Expenditures, 1 Yr Growth %</t>
  </si>
  <si>
    <t>Levered Free Cash Flow, 1 Yr Growth %</t>
  </si>
  <si>
    <t>35.2%</t>
  </si>
  <si>
    <t>36.9%</t>
  </si>
  <si>
    <t>18.4%</t>
  </si>
  <si>
    <t>Unlevered Free Cash Flow, 1 Yr Growth %</t>
  </si>
  <si>
    <t>34.1%</t>
  </si>
  <si>
    <t>34.7%</t>
  </si>
  <si>
    <t>4.3%</t>
  </si>
  <si>
    <t>3.9%</t>
  </si>
  <si>
    <t>Compound Annual Growth Rate Over Two Years</t>
  </si>
  <si>
    <t>Total Revenue, 2 Yr CAGR %</t>
  </si>
  <si>
    <t>11.2%</t>
  </si>
  <si>
    <t>Gross Profit, 2 Yr CAGR %</t>
  </si>
  <si>
    <t>12.0%</t>
  </si>
  <si>
    <t>11.9%</t>
  </si>
  <si>
    <t>EBITDA, 2 Yr CAGR %</t>
  </si>
  <si>
    <t>8.9%</t>
  </si>
  <si>
    <t>11.3%</t>
  </si>
  <si>
    <t>(3.4%)</t>
  </si>
  <si>
    <t>7.2%</t>
  </si>
  <si>
    <t>EBITA, 2 Yr CAGR %</t>
  </si>
  <si>
    <t>12.3%</t>
  </si>
  <si>
    <t>(4.0%)</t>
  </si>
  <si>
    <t>6.6%</t>
  </si>
  <si>
    <t>EBIT, 2 Yr CAGR %</t>
  </si>
  <si>
    <t>8.2%</t>
  </si>
  <si>
    <t>10.6%</t>
  </si>
  <si>
    <t>5.4%</t>
  </si>
  <si>
    <t>Earnings from Cont. Ops., 2 Yr CAGR %</t>
  </si>
  <si>
    <t>(3.3%)</t>
  </si>
  <si>
    <t>21.7%</t>
  </si>
  <si>
    <t>7.9%</t>
  </si>
  <si>
    <t>(55.3%)</t>
  </si>
  <si>
    <t>(5.3%)</t>
  </si>
  <si>
    <t>Net Income, 2 Yr CAGR %</t>
  </si>
  <si>
    <t>21.5%</t>
  </si>
  <si>
    <t>(28.2%)</t>
  </si>
  <si>
    <t>Normalized Net Income, 2 Yr CAGR %</t>
  </si>
  <si>
    <t>11.0%</t>
  </si>
  <si>
    <t>(5.4%)</t>
  </si>
  <si>
    <t>19.0%</t>
  </si>
  <si>
    <t>Accounts Receivable, 2 Yr CAGR %</t>
  </si>
  <si>
    <t>10.2%</t>
  </si>
  <si>
    <t>10.1%</t>
  </si>
  <si>
    <t>Inventory, 2 Yr CAGR %</t>
  </si>
  <si>
    <t>15.5%</t>
  </si>
  <si>
    <t>6.0%</t>
  </si>
  <si>
    <t>1.0%</t>
  </si>
  <si>
    <t>Net PP&amp;E, 2 Yr CAGR %</t>
  </si>
  <si>
    <t>38.0%</t>
  </si>
  <si>
    <t>36.3%</t>
  </si>
  <si>
    <t>2.5%</t>
  </si>
  <si>
    <t>0.2%</t>
  </si>
  <si>
    <t>Common Equity, 2 Yr CAGR %</t>
  </si>
  <si>
    <t>13.4%</t>
  </si>
  <si>
    <t>16.7%</t>
  </si>
  <si>
    <t>19.7%</t>
  </si>
  <si>
    <t>15.2%</t>
  </si>
  <si>
    <t>Total Assets, 2 Yr CAGR %</t>
  </si>
  <si>
    <t>6.9%</t>
  </si>
  <si>
    <t>Tangible Book Value, 2 Yr CAGR %</t>
  </si>
  <si>
    <t>Cash from Operations, 2 Yr CAGR %</t>
  </si>
  <si>
    <t>22.8%</t>
  </si>
  <si>
    <t>20.7%</t>
  </si>
  <si>
    <t>Capital Expenditures, 2 Yr CAGR %</t>
  </si>
  <si>
    <t>Levered Free Cash Flow, 2 Yr Growth %</t>
  </si>
  <si>
    <t>13.3%</t>
  </si>
  <si>
    <t>35.0%</t>
  </si>
  <si>
    <t>17.1%</t>
  </si>
  <si>
    <t>Unlevered Free Cash Flow, 2 Yr Growth %</t>
  </si>
  <si>
    <t>13.5%</t>
  </si>
  <si>
    <t>33.4%</t>
  </si>
  <si>
    <t>8.7%</t>
  </si>
  <si>
    <t>Compound Annual Growth Rate Over Three Years</t>
  </si>
  <si>
    <t>Total Revenue, 3 Yr CAGR %</t>
  </si>
  <si>
    <t>12.8%</t>
  </si>
  <si>
    <t>10.3%</t>
  </si>
  <si>
    <t>Gross Profit, 3 Yr CAGR %</t>
  </si>
  <si>
    <t>13.6%</t>
  </si>
  <si>
    <t>12.4%</t>
  </si>
  <si>
    <t>EBITDA, 3 Yr CAGR %</t>
  </si>
  <si>
    <t>11.8%</t>
  </si>
  <si>
    <t>EBITA, 3 Yr CAGR %</t>
  </si>
  <si>
    <t>12.1%</t>
  </si>
  <si>
    <t>9.2%</t>
  </si>
  <si>
    <t>EBIT, 3 Yr CAGR %</t>
  </si>
  <si>
    <t>12.5%</t>
  </si>
  <si>
    <t>11.7%</t>
  </si>
  <si>
    <t>Earnings from Cont. Ops., 3 Yr CAGR %</t>
  </si>
  <si>
    <t>16.0%</t>
  </si>
  <si>
    <t>11.1%</t>
  </si>
  <si>
    <t>(7.6%)</t>
  </si>
  <si>
    <t>(2.4%)</t>
  </si>
  <si>
    <t>Net Income, 3 Yr CAGR %</t>
  </si>
  <si>
    <t>Normalized Net Income, 3 Yr CAGR %</t>
  </si>
  <si>
    <t>6.4%</t>
  </si>
  <si>
    <t>11.5%</t>
  </si>
  <si>
    <t>Accounts Receivable, 3 Yr CAGR %</t>
  </si>
  <si>
    <t>11.6%</t>
  </si>
  <si>
    <t>Inventory, 3 Yr CAGR %</t>
  </si>
  <si>
    <t>9.8%</t>
  </si>
  <si>
    <t>14.0%</t>
  </si>
  <si>
    <t>Net PP&amp;E, 3 Yr CAGR %</t>
  </si>
  <si>
    <t>30.5%</t>
  </si>
  <si>
    <t>26.9%</t>
  </si>
  <si>
    <t>Common Equity, 3 Yr CAGR %</t>
  </si>
  <si>
    <t>15.7%</t>
  </si>
  <si>
    <t>Total Assets, 3 Yr CAGR %</t>
  </si>
  <si>
    <t>17.5%</t>
  </si>
  <si>
    <t>18.0%</t>
  </si>
  <si>
    <t>Tangible Book Value, 3 Yr CAGR %</t>
  </si>
  <si>
    <t>Cash from Operations, 3 Yr CAGR %</t>
  </si>
  <si>
    <t>18.9%</t>
  </si>
  <si>
    <t>6.1%</t>
  </si>
  <si>
    <t>Capital Expenditures, 3 Yr CAGR %</t>
  </si>
  <si>
    <t>Levered Free Cash Flow, 3 Yr Growth %</t>
  </si>
  <si>
    <t>18.7%</t>
  </si>
  <si>
    <t>19.4%</t>
  </si>
  <si>
    <t>24.0%</t>
  </si>
  <si>
    <t>Unlevered Free Cash Flow, 3 Yr Growth %</t>
  </si>
  <si>
    <t>18.6%</t>
  </si>
  <si>
    <t>Note: Aggregate Financials are calculated by Capital IQ based upon the current constituents of the Watch List. Banks are not included in Watch List calculations for any financials using TEV, EBIT, EBITDA and EBITA.</t>
  </si>
  <si>
    <t>DocuSign, Inc. (NasdaqGS:DOCU) &gt;  My DocuSign, Inc. Quick Comp &gt; Quick Comparable Analysis &gt; Financial Data</t>
  </si>
  <si>
    <t>Details</t>
  </si>
  <si>
    <t>My Capital IQ Default Comps</t>
  </si>
  <si>
    <t>US Dollar</t>
  </si>
  <si>
    <t>As-Of Date:</t>
  </si>
  <si>
    <t>Company Comp Set</t>
  </si>
  <si>
    <t xml:space="preserve">FY Total Asset Turnover </t>
  </si>
  <si>
    <t xml:space="preserve">FY Fixed Asset Turnover </t>
  </si>
  <si>
    <t xml:space="preserve">FY Accounts Receivable Turnover </t>
  </si>
  <si>
    <t xml:space="preserve">FY Inventory Turnover </t>
  </si>
  <si>
    <t xml:space="preserve">FY Current Ratio </t>
  </si>
  <si>
    <t xml:space="preserve">FY Quick Ratio </t>
  </si>
  <si>
    <t xml:space="preserve">FY Total Debt/Equity % </t>
  </si>
  <si>
    <t xml:space="preserve">FY EBIT / Interest Exp. </t>
  </si>
  <si>
    <t xml:space="preserve">FY Total Liabilities/Total Assets % </t>
  </si>
  <si>
    <t xml:space="preserve">FY Total Assets </t>
  </si>
  <si>
    <t xml:space="preserve">FY Total Equity </t>
  </si>
  <si>
    <t xml:space="preserve">FY Return on Equity % </t>
  </si>
  <si>
    <t xml:space="preserve">FY Net Income Margin % </t>
  </si>
  <si>
    <t>Splunk Inc. (NasdaqGS:SPLK)</t>
  </si>
  <si>
    <t>HubSpot, Inc. (NYSE:HUBS)</t>
  </si>
  <si>
    <t>Datadog, Inc. (NasdaqGS:DDOG)</t>
  </si>
  <si>
    <t>Salesforce, Inc. (NYSE:CRM)</t>
  </si>
  <si>
    <t>Snowflake Inc. (NYSE:SNOW)</t>
  </si>
  <si>
    <t>Adobe Inc. (NasdaqGS:ADBE)</t>
  </si>
  <si>
    <t>CoStar Group, Inc. (NasdaqGS:CSGP)</t>
  </si>
  <si>
    <t>RingCentral, Inc. (NYSE:RNG)</t>
  </si>
  <si>
    <t>Paycom Software, Inc. (NYSE:PAYC)</t>
  </si>
  <si>
    <t>DocuSign, Inc. (NasdaqGS:DOCU)</t>
  </si>
  <si>
    <t>Summary Statistics</t>
  </si>
  <si>
    <t>High</t>
  </si>
  <si>
    <t>Low</t>
  </si>
  <si>
    <t>Mean</t>
  </si>
  <si>
    <t>Median</t>
  </si>
  <si>
    <t>Displaying 10 Companies.</t>
  </si>
  <si>
    <t>Excel Comp Set ID: IQ1200315715</t>
  </si>
  <si>
    <t>Values converted at today's spot rate.</t>
  </si>
  <si>
    <t>Companies by default are sorted by S&amp;P Capital IQ’s proprietary relevancy score.</t>
  </si>
  <si>
    <t>Days Sales in Receivables</t>
  </si>
  <si>
    <t>Latest on Left</t>
  </si>
  <si>
    <t>Total Debt Ratio</t>
  </si>
  <si>
    <t xml:space="preserve">  Accrued Expenses</t>
  </si>
  <si>
    <t xml:space="preserve">  Other Liabilities-current</t>
  </si>
  <si>
    <t xml:space="preserve">  Preferred Stock Convertible</t>
  </si>
  <si>
    <t>Total Debt Ratio (Industry)</t>
  </si>
  <si>
    <t>Equity Multiplier (Industry)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</si>
</sst>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0.0\x_);\(0.0\x\)"/>
    <numFmt numFmtId="165" formatCode="0.0\ &quot;days&quot;"/>
    <numFmt numFmtId="166" formatCode="0.0%"/>
    <numFmt numFmtId="167" formatCode="_(* #,##0.0#_);_(* \(#,##0.0#\)_)\ ;_(* 0_)"/>
    <numFmt numFmtId="168" formatCode="_(* #,##0.0_);_(* \(#,##0.0\)_)\ ;_(* 0_)"/>
    <numFmt numFmtId="169" formatCode="mmm\-dd\-yyyy"/>
    <numFmt numFmtId="170" formatCode="#,##0.00\x"/>
    <numFmt numFmtId="171" formatCode="#,##0.0\x"/>
    <numFmt numFmtId="172" formatCode="_(#,##0.00%_);_(\(#,##0.00%\)_);_(#,##0.00%_)"/>
    <numFmt numFmtId="173" formatCode="_(\ #,##0.0_);_(\ \(#,##0.0\)_);_(\ &quot; - &quot;_)"/>
    <numFmt numFmtId="174" formatCode="_(#,##0.0%_);_(\(#,##0.0%\)_);_(#,##0.0%_)"/>
    <numFmt numFmtId="175" formatCode="_(0.0%_);\(0.0%\)"/>
  </numFmts>
  <fonts count="17" x14ac:knownFonts="1">
    <font>
      <sz val="10"/>
      <color rgb="FF000000"/>
      <name val="Arial"/>
    </font>
    <font>
      <b/>
      <sz val="10"/>
      <color rgb="FF000000"/>
      <name val="Arial"/>
      <family val="2"/>
    </font>
    <font>
      <b/>
      <sz val="10"/>
      <color rgb="FF000000"/>
      <name val="Arial"/>
      <family val="2"/>
    </font>
    <font>
      <sz val="10"/>
      <color rgb="FF000000"/>
      <name val="Arial"/>
      <family val="2"/>
    </font>
    <font>
      <b/>
      <sz val="12"/>
      <color rgb="FF000000"/>
      <name val="Arial"/>
      <family val="2"/>
    </font>
    <font>
      <b/>
      <sz val="10"/>
      <color rgb="FF0070C0"/>
      <name val="Arial"/>
      <family val="2"/>
    </font>
    <font>
      <sz val="10"/>
      <name val="Arial"/>
      <family val="2"/>
    </font>
    <font>
      <sz val="8"/>
      <name val="Arial"/>
      <family val="2"/>
    </font>
    <font>
      <sz val="8"/>
      <color indexed="8"/>
      <name val="Arial"/>
      <family val="2"/>
    </font>
    <font>
      <b/>
      <sz val="8"/>
      <color indexed="8"/>
      <name val="Arial"/>
      <family val="2"/>
    </font>
    <font>
      <b/>
      <i/>
      <sz val="8"/>
      <color indexed="8"/>
      <name val="Arial"/>
      <family val="2"/>
    </font>
    <font>
      <sz val="1"/>
      <color indexed="9"/>
      <name val="Symbol"/>
      <family val="1"/>
      <charset val="2"/>
    </font>
    <font>
      <b/>
      <sz val="8"/>
      <color indexed="9"/>
      <name val="Verdana"/>
      <family val="2"/>
    </font>
    <font>
      <b/>
      <sz val="8"/>
      <name val="Arial"/>
      <family val="2"/>
    </font>
    <font>
      <b/>
      <sz val="13"/>
      <color indexed="8"/>
      <name val="Verdana"/>
      <family val="2"/>
    </font>
    <font>
      <b/>
      <u val="singleAccounting"/>
      <sz val="8"/>
      <color indexed="8"/>
      <name val="Arial"/>
      <family val="2"/>
    </font>
    <font>
      <sz val="10"/>
      <color theme="6"/>
      <name val="Arial"/>
      <family val="2"/>
    </font>
  </fonts>
  <fills count="4">
    <fill>
      <patternFill patternType="none"/>
    </fill>
    <fill>
      <patternFill patternType="gray125"/>
    </fill>
    <fill>
      <patternFill patternType="solid">
        <fgColor indexed="56"/>
        <bgColor indexed="64"/>
      </patternFill>
    </fill>
    <fill>
      <patternFill patternType="solid">
        <fgColor theme="2" tint="-9.9978637043366805E-2"/>
        <bgColor indexed="64"/>
      </patternFill>
    </fill>
  </fills>
  <borders count="2">
    <border>
      <left/>
      <right/>
      <top/>
      <bottom/>
      <diagonal/>
    </border>
    <border>
      <left/>
      <right/>
      <top/>
      <bottom style="thin">
        <color indexed="64"/>
      </bottom>
      <diagonal/>
    </border>
  </borders>
  <cellStyleXfs count="4">
    <xf numFmtId="0" fontId="0" fillId="0" borderId="0"/>
    <xf numFmtId="0" fontId="3" fillId="0" borderId="0"/>
    <xf numFmtId="0" fontId="6" fillId="0" borderId="0"/>
    <xf numFmtId="0" fontId="11" fillId="0" borderId="0" applyAlignment="0"/>
  </cellStyleXfs>
  <cellXfs count="79">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Continuous"/>
    </xf>
    <xf numFmtId="0" fontId="2" fillId="0" borderId="1" xfId="0" applyFont="1" applyBorder="1"/>
    <xf numFmtId="0" fontId="1" fillId="0" borderId="0" xfId="0" applyFont="1"/>
    <xf numFmtId="0" fontId="1" fillId="0" borderId="1" xfId="0" applyFont="1" applyBorder="1"/>
    <xf numFmtId="0" fontId="0" fillId="0" borderId="1" xfId="0" applyBorder="1"/>
    <xf numFmtId="0" fontId="3" fillId="0" borderId="1" xfId="0" applyFont="1" applyBorder="1"/>
    <xf numFmtId="0" fontId="5" fillId="0" borderId="1" xfId="0" applyFont="1" applyBorder="1"/>
    <xf numFmtId="0" fontId="7" fillId="0" borderId="0" xfId="2" applyFont="1"/>
    <xf numFmtId="0" fontId="8" fillId="0" borderId="0" xfId="2" applyFont="1" applyAlignment="1">
      <alignment horizontal="center" vertical="center"/>
    </xf>
    <xf numFmtId="0" fontId="7" fillId="0" borderId="0" xfId="2" applyFont="1" applyAlignment="1">
      <alignment vertical="top" wrapText="1"/>
    </xf>
    <xf numFmtId="167" fontId="8" fillId="0" borderId="0" xfId="2" applyNumberFormat="1" applyFont="1" applyAlignment="1">
      <alignment horizontal="right" vertical="top" wrapText="1"/>
    </xf>
    <xf numFmtId="0" fontId="8" fillId="0" borderId="0" xfId="2" applyFont="1" applyAlignment="1">
      <alignment horizontal="left" vertical="top"/>
    </xf>
    <xf numFmtId="0" fontId="9" fillId="0" borderId="0" xfId="2" applyFont="1" applyAlignment="1">
      <alignment horizontal="left" vertical="top"/>
    </xf>
    <xf numFmtId="168" fontId="8" fillId="0" borderId="0" xfId="2" applyNumberFormat="1" applyFont="1" applyAlignment="1">
      <alignment horizontal="right" vertical="top" wrapText="1"/>
    </xf>
    <xf numFmtId="168" fontId="9" fillId="0" borderId="0" xfId="2" applyNumberFormat="1" applyFont="1" applyAlignment="1">
      <alignment horizontal="right" vertical="top" wrapText="1"/>
    </xf>
    <xf numFmtId="0" fontId="11" fillId="0" borderId="0" xfId="3" applyAlignment="1"/>
    <xf numFmtId="0" fontId="12" fillId="2" borderId="0" xfId="2" applyFont="1" applyFill="1"/>
    <xf numFmtId="0" fontId="8" fillId="0" borderId="0" xfId="2" applyFont="1" applyAlignment="1">
      <alignment horizontal="left" vertical="center"/>
    </xf>
    <xf numFmtId="0" fontId="13" fillId="0" borderId="0" xfId="2" applyFont="1"/>
    <xf numFmtId="49" fontId="7" fillId="0" borderId="0" xfId="2" applyNumberFormat="1" applyFont="1"/>
    <xf numFmtId="0" fontId="14" fillId="0" borderId="0" xfId="2" applyFont="1"/>
    <xf numFmtId="0" fontId="8" fillId="0" borderId="0" xfId="2" applyFont="1" applyAlignment="1">
      <alignment horizontal="center" vertical="center" wrapText="1"/>
    </xf>
    <xf numFmtId="0" fontId="8" fillId="0" borderId="0" xfId="2" applyFont="1"/>
    <xf numFmtId="0" fontId="8" fillId="0" borderId="0" xfId="2" applyFont="1" applyAlignment="1">
      <alignment horizontal="right"/>
    </xf>
    <xf numFmtId="0" fontId="7" fillId="0" borderId="0" xfId="2" applyFont="1" applyAlignment="1">
      <alignment horizontal="left"/>
    </xf>
    <xf numFmtId="169" fontId="7" fillId="0" borderId="0" xfId="2" applyNumberFormat="1" applyFont="1" applyAlignment="1">
      <alignment horizontal="left"/>
    </xf>
    <xf numFmtId="170" fontId="8" fillId="0" borderId="0" xfId="2" applyNumberFormat="1" applyFont="1" applyAlignment="1">
      <alignment horizontal="right" vertical="top" wrapText="1"/>
    </xf>
    <xf numFmtId="0" fontId="8" fillId="0" borderId="0" xfId="2" applyFont="1" applyAlignment="1">
      <alignment horizontal="right" vertical="top" wrapText="1"/>
    </xf>
    <xf numFmtId="171" fontId="8" fillId="0" borderId="0" xfId="2" applyNumberFormat="1" applyFont="1" applyAlignment="1">
      <alignment horizontal="right" vertical="top" wrapText="1"/>
    </xf>
    <xf numFmtId="172" fontId="8" fillId="0" borderId="0" xfId="2" applyNumberFormat="1" applyFont="1" applyAlignment="1">
      <alignment horizontal="right" vertical="top" wrapText="1"/>
    </xf>
    <xf numFmtId="173" fontId="8" fillId="0" borderId="0" xfId="2" applyNumberFormat="1" applyFont="1" applyAlignment="1">
      <alignment horizontal="right" vertical="top" wrapText="1"/>
    </xf>
    <xf numFmtId="174" fontId="8" fillId="0" borderId="0" xfId="2" applyNumberFormat="1" applyFont="1" applyAlignment="1">
      <alignment horizontal="right" vertical="top" wrapText="1"/>
    </xf>
    <xf numFmtId="0" fontId="9" fillId="0" borderId="0" xfId="2" applyFont="1" applyAlignment="1">
      <alignment vertical="top" wrapText="1"/>
    </xf>
    <xf numFmtId="164" fontId="16" fillId="0" borderId="0" xfId="0" applyNumberFormat="1" applyFont="1"/>
    <xf numFmtId="164" fontId="16" fillId="0" borderId="0" xfId="0" applyNumberFormat="1" applyFont="1" applyAlignment="1">
      <alignment horizontal="right"/>
    </xf>
    <xf numFmtId="165" fontId="16" fillId="0" borderId="0" xfId="0" applyNumberFormat="1" applyFont="1" applyAlignment="1">
      <alignment horizontal="right"/>
    </xf>
    <xf numFmtId="165" fontId="16" fillId="0" borderId="0" xfId="0" applyNumberFormat="1" applyFont="1"/>
    <xf numFmtId="175" fontId="16" fillId="0" borderId="0" xfId="0" applyNumberFormat="1" applyFont="1"/>
    <xf numFmtId="166" fontId="16" fillId="0" borderId="0" xfId="0" applyNumberFormat="1" applyFont="1" applyAlignment="1">
      <alignment horizontal="right"/>
    </xf>
    <xf numFmtId="0" fontId="9" fillId="3" borderId="0" xfId="2" applyFont="1" applyFill="1" applyAlignment="1">
      <alignment wrapText="1"/>
    </xf>
    <xf numFmtId="169" fontId="9" fillId="3" borderId="0" xfId="2" applyNumberFormat="1" applyFont="1" applyFill="1" applyAlignment="1">
      <alignment horizontal="right" wrapText="1"/>
    </xf>
    <xf numFmtId="0" fontId="10" fillId="3" borderId="0" xfId="2" applyFont="1" applyFill="1" applyAlignment="1">
      <alignment wrapText="1"/>
    </xf>
    <xf numFmtId="0" fontId="10" fillId="3" borderId="0" xfId="2" applyFont="1" applyFill="1" applyAlignment="1">
      <alignment horizontal="right" wrapText="1"/>
    </xf>
    <xf numFmtId="0" fontId="9" fillId="3" borderId="0" xfId="2" applyFont="1" applyFill="1" applyAlignment="1">
      <alignment horizontal="right" wrapText="1"/>
    </xf>
    <xf numFmtId="0" fontId="9" fillId="3" borderId="0" xfId="0" applyFont="1" applyFill="1" applyAlignment="1">
      <alignment wrapText="1"/>
    </xf>
    <xf numFmtId="0" fontId="9" fillId="3" borderId="0" xfId="0" applyFont="1" applyFill="1" applyAlignment="1">
      <alignment horizontal="right" wrapText="1"/>
    </xf>
    <xf numFmtId="0" fontId="10" fillId="3" borderId="0" xfId="0" applyFont="1" applyFill="1" applyAlignment="1">
      <alignment wrapText="1"/>
    </xf>
    <xf numFmtId="0" fontId="10" fillId="3" borderId="0" xfId="0" applyFont="1" applyFill="1" applyAlignment="1">
      <alignment horizontal="right" wrapText="1"/>
    </xf>
    <xf numFmtId="0" fontId="15" fillId="3" borderId="0" xfId="2" applyFont="1" applyFill="1"/>
    <xf numFmtId="0" fontId="15" fillId="3" borderId="0" xfId="2" applyFont="1" applyFill="1" applyAlignment="1">
      <alignment horizontal="right"/>
    </xf>
    <xf numFmtId="0" fontId="9" fillId="3" borderId="0" xfId="2" applyFont="1" applyFill="1"/>
    <xf numFmtId="0" fontId="9" fillId="3" borderId="0" xfId="2" applyFont="1" applyFill="1" applyAlignment="1">
      <alignment horizontal="right" vertical="top" wrapText="1"/>
    </xf>
    <xf numFmtId="0" fontId="9" fillId="3" borderId="0" xfId="2" applyFont="1" applyFill="1" applyAlignment="1">
      <alignment horizontal="left" vertical="top" wrapText="1"/>
    </xf>
    <xf numFmtId="0" fontId="9" fillId="3" borderId="0" xfId="2" applyFont="1" applyFill="1" applyAlignment="1">
      <alignment vertical="top" wrapText="1"/>
    </xf>
    <xf numFmtId="0" fontId="8" fillId="0" borderId="0" xfId="0" applyFont="1" applyAlignment="1">
      <alignment horizontal="left" vertical="top"/>
    </xf>
    <xf numFmtId="168" fontId="8" fillId="0" borderId="0" xfId="0" applyNumberFormat="1" applyFont="1" applyAlignment="1">
      <alignment horizontal="right" vertical="top" wrapText="1"/>
    </xf>
    <xf numFmtId="168" fontId="9" fillId="0" borderId="0" xfId="0" applyNumberFormat="1" applyFont="1" applyAlignment="1">
      <alignment horizontal="right" vertical="top" wrapText="1"/>
    </xf>
    <xf numFmtId="164" fontId="6" fillId="0" borderId="0" xfId="0" applyNumberFormat="1" applyFont="1"/>
    <xf numFmtId="165" fontId="6" fillId="0" borderId="0" xfId="0" applyNumberFormat="1" applyFont="1"/>
    <xf numFmtId="175" fontId="6" fillId="0" borderId="0" xfId="0" applyNumberFormat="1" applyFont="1"/>
    <xf numFmtId="175" fontId="6" fillId="0" borderId="1" xfId="0" applyNumberFormat="1" applyFont="1" applyBorder="1"/>
    <xf numFmtId="175" fontId="8" fillId="0" borderId="0" xfId="2" applyNumberFormat="1" applyFont="1" applyAlignment="1">
      <alignment horizontal="left" vertical="top"/>
    </xf>
    <xf numFmtId="0" fontId="9" fillId="0" borderId="0" xfId="0" applyFont="1" applyAlignment="1">
      <alignment horizontal="left" vertical="top"/>
    </xf>
    <xf numFmtId="0" fontId="7" fillId="0" borderId="0" xfId="2" applyFont="1" applyAlignment="1"/>
    <xf numFmtId="0" fontId="13" fillId="0" borderId="0" xfId="2" applyFont="1" applyAlignment="1"/>
    <xf numFmtId="0" fontId="12" fillId="2" borderId="0" xfId="2" applyFont="1" applyFill="1" applyAlignment="1"/>
    <xf numFmtId="0" fontId="9" fillId="3" borderId="0" xfId="2" applyFont="1" applyFill="1" applyAlignment="1">
      <alignment horizontal="right"/>
    </xf>
    <xf numFmtId="0" fontId="10" fillId="3" borderId="0" xfId="2" applyFont="1" applyFill="1" applyAlignment="1">
      <alignment horizontal="right"/>
    </xf>
    <xf numFmtId="175" fontId="8" fillId="0" borderId="0" xfId="2" applyNumberFormat="1" applyFont="1" applyAlignment="1">
      <alignment horizontal="right" vertical="top"/>
    </xf>
    <xf numFmtId="168" fontId="8" fillId="0" borderId="0" xfId="2" applyNumberFormat="1" applyFont="1" applyAlignment="1">
      <alignment horizontal="right" vertical="top"/>
    </xf>
    <xf numFmtId="167" fontId="8" fillId="0" borderId="0" xfId="2" applyNumberFormat="1" applyFont="1" applyAlignment="1">
      <alignment horizontal="right" vertical="top"/>
    </xf>
    <xf numFmtId="0" fontId="7" fillId="0" borderId="0" xfId="2" applyFont="1" applyAlignment="1">
      <alignment vertical="top"/>
    </xf>
    <xf numFmtId="169" fontId="9" fillId="3" borderId="0" xfId="2" applyNumberFormat="1" applyFont="1" applyFill="1" applyAlignment="1">
      <alignment horizontal="right"/>
    </xf>
    <xf numFmtId="10" fontId="8" fillId="0" borderId="0" xfId="2" applyNumberFormat="1" applyFont="1" applyAlignment="1">
      <alignment horizontal="right"/>
    </xf>
    <xf numFmtId="164" fontId="7" fillId="0" borderId="0" xfId="0" applyNumberFormat="1" applyFont="1"/>
  </cellXfs>
  <cellStyles count="4">
    <cellStyle name="Invisible" xfId="3" xr:uid="{89932B31-38CE-4E57-91B9-62D76DF85E0E}"/>
    <cellStyle name="Normal" xfId="0" builtinId="0"/>
    <cellStyle name="Normal 2" xfId="1" xr:uid="{78FBD9FB-C829-4E05-985B-7F95E6F108CD}"/>
    <cellStyle name="Normal 3" xfId="2" xr:uid="{5CD541EE-239C-4536-958E-337CD81A2759}"/>
  </cellStyles>
  <dxfs count="0"/>
  <tableStyles count="0" defaultTableStyle="TableStyleMedium9"/>
  <colors>
    <mruColors>
      <color rgb="FFD5FF00"/>
      <color rgb="FF006FF9"/>
      <color rgb="FFE1F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Liquidity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DOCU_ratios!$B$7</c:f>
              <c:strCache>
                <c:ptCount val="1"/>
                <c:pt idx="0">
                  <c:v>Current Ratio</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DOCU_ratios!$C$7:$G$7</c:f>
              <c:numCache>
                <c:formatCode>_(0.0\x_);\(0.0\x\)</c:formatCode>
                <c:ptCount val="5"/>
                <c:pt idx="0">
                  <c:v>0.73857163946199877</c:v>
                </c:pt>
                <c:pt idx="1">
                  <c:v>0.96205780092283755</c:v>
                </c:pt>
                <c:pt idx="2">
                  <c:v>1.063279096721196</c:v>
                </c:pt>
                <c:pt idx="3">
                  <c:v>1.3601406410986145</c:v>
                </c:pt>
                <c:pt idx="4">
                  <c:v>1.9068297718631915</c:v>
                </c:pt>
              </c:numCache>
            </c:numRef>
          </c:yVal>
          <c:smooth val="1"/>
          <c:extLst>
            <c:ext xmlns:c16="http://schemas.microsoft.com/office/drawing/2014/chart" uri="{C3380CC4-5D6E-409C-BE32-E72D297353CC}">
              <c16:uniqueId val="{00000000-C87F-48FA-BC9C-7E3BF4859A03}"/>
            </c:ext>
          </c:extLst>
        </c:ser>
        <c:ser>
          <c:idx val="1"/>
          <c:order val="1"/>
          <c:tx>
            <c:strRef>
              <c:f>DOCU_ratios!$B$8</c:f>
              <c:strCache>
                <c:ptCount val="1"/>
                <c:pt idx="0">
                  <c:v>Quick Ratio</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DOCU_ratios!$C$8:$G$8</c:f>
              <c:numCache>
                <c:formatCode>_(0.0\x_);\(0.0\x\)</c:formatCode>
                <c:ptCount val="5"/>
                <c:pt idx="0">
                  <c:v>0.70687925039917188</c:v>
                </c:pt>
                <c:pt idx="1">
                  <c:v>0.91595529144330246</c:v>
                </c:pt>
                <c:pt idx="2">
                  <c:v>1.0190134589859061</c:v>
                </c:pt>
                <c:pt idx="3">
                  <c:v>1.3062402282535863</c:v>
                </c:pt>
                <c:pt idx="4">
                  <c:v>1.8487719658424251</c:v>
                </c:pt>
              </c:numCache>
            </c:numRef>
          </c:yVal>
          <c:smooth val="1"/>
          <c:extLst>
            <c:ext xmlns:c16="http://schemas.microsoft.com/office/drawing/2014/chart" uri="{C3380CC4-5D6E-409C-BE32-E72D297353CC}">
              <c16:uniqueId val="{00000001-C87F-48FA-BC9C-7E3BF4859A03}"/>
            </c:ext>
          </c:extLst>
        </c:ser>
        <c:ser>
          <c:idx val="2"/>
          <c:order val="2"/>
          <c:tx>
            <c:v>Current Ratio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Industry!$A$37:$E$37</c:f>
              <c:numCache>
                <c:formatCode>General</c:formatCode>
                <c:ptCount val="5"/>
                <c:pt idx="0">
                  <c:v>0</c:v>
                </c:pt>
                <c:pt idx="1">
                  <c:v>2.6</c:v>
                </c:pt>
                <c:pt idx="2">
                  <c:v>2.7</c:v>
                </c:pt>
                <c:pt idx="3">
                  <c:v>3.8</c:v>
                </c:pt>
                <c:pt idx="4">
                  <c:v>3.7</c:v>
                </c:pt>
              </c:numCache>
            </c:numRef>
          </c:yVal>
          <c:smooth val="1"/>
          <c:extLst>
            <c:ext xmlns:c16="http://schemas.microsoft.com/office/drawing/2014/chart" uri="{C3380CC4-5D6E-409C-BE32-E72D297353CC}">
              <c16:uniqueId val="{00000001-9EFC-4E16-ADE2-32C2A3908E42}"/>
            </c:ext>
          </c:extLst>
        </c:ser>
        <c:ser>
          <c:idx val="3"/>
          <c:order val="3"/>
          <c:tx>
            <c:v>Quick Ratio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Industry!$A$39:$E$39</c:f>
              <c:numCache>
                <c:formatCode>General</c:formatCode>
                <c:ptCount val="5"/>
                <c:pt idx="0">
                  <c:v>0</c:v>
                </c:pt>
                <c:pt idx="1">
                  <c:v>1.5</c:v>
                </c:pt>
                <c:pt idx="2">
                  <c:v>1.4</c:v>
                </c:pt>
                <c:pt idx="3">
                  <c:v>1.4</c:v>
                </c:pt>
                <c:pt idx="4">
                  <c:v>1.4</c:v>
                </c:pt>
              </c:numCache>
            </c:numRef>
          </c:yVal>
          <c:smooth val="1"/>
          <c:extLst>
            <c:ext xmlns:c16="http://schemas.microsoft.com/office/drawing/2014/chart" uri="{C3380CC4-5D6E-409C-BE32-E72D297353CC}">
              <c16:uniqueId val="{00000002-9EFC-4E16-ADE2-32C2A3908E42}"/>
            </c:ext>
          </c:extLst>
        </c:ser>
        <c:dLbls>
          <c:showLegendKey val="0"/>
          <c:showVal val="0"/>
          <c:showCatName val="0"/>
          <c:showSerName val="0"/>
          <c:showPercent val="0"/>
          <c:showBubbleSize val="0"/>
        </c:dLbls>
        <c:axId val="1610641487"/>
        <c:axId val="1036372351"/>
      </c:scatterChart>
      <c:valAx>
        <c:axId val="161064148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6372351"/>
        <c:crosses val="autoZero"/>
        <c:crossBetween val="midCat"/>
        <c:majorUnit val="1"/>
      </c:valAx>
      <c:valAx>
        <c:axId val="1036372351"/>
        <c:scaling>
          <c:orientation val="minMax"/>
        </c:scaling>
        <c:delete val="0"/>
        <c:axPos val="l"/>
        <c:majorGridlines>
          <c:spPr>
            <a:ln w="9525" cap="flat" cmpd="sng" algn="ctr">
              <a:solidFill>
                <a:schemeClr val="tx1">
                  <a:lumMod val="15000"/>
                  <a:lumOff val="85000"/>
                </a:schemeClr>
              </a:solidFill>
              <a:round/>
            </a:ln>
            <a:effectLst/>
          </c:spPr>
        </c:majorGridlines>
        <c:numFmt formatCode="_(0.0\x_);\(0.0\x\)"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414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Efficiency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DOCU_ratios!$B$9</c:f>
              <c:strCache>
                <c:ptCount val="1"/>
                <c:pt idx="0">
                  <c:v>Fixed Asset Turnover</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DOCU_ratios!$C$9:$G$9</c:f>
              <c:numCache>
                <c:formatCode>_(0.0\x_);\(0.0\x\)</c:formatCode>
                <c:ptCount val="5"/>
                <c:pt idx="0">
                  <c:v>7.716702194549665</c:v>
                </c:pt>
                <c:pt idx="1">
                  <c:v>6.6360970970403539</c:v>
                </c:pt>
                <c:pt idx="2">
                  <c:v>4.8232564392373991</c:v>
                </c:pt>
                <c:pt idx="3">
                  <c:v>5.5033139525028396</c:v>
                </c:pt>
                <c:pt idx="4">
                  <c:v>10.096707981937472</c:v>
                </c:pt>
              </c:numCache>
            </c:numRef>
          </c:yVal>
          <c:smooth val="1"/>
          <c:extLst>
            <c:ext xmlns:c16="http://schemas.microsoft.com/office/drawing/2014/chart" uri="{C3380CC4-5D6E-409C-BE32-E72D297353CC}">
              <c16:uniqueId val="{00000000-768A-4C08-8330-0F8439F0A06B}"/>
            </c:ext>
          </c:extLst>
        </c:ser>
        <c:ser>
          <c:idx val="2"/>
          <c:order val="2"/>
          <c:tx>
            <c:strRef>
              <c:f>DOCU_ratios!$B$11</c:f>
              <c:strCache>
                <c:ptCount val="1"/>
                <c:pt idx="0">
                  <c:v>Total Asset Turnover</c:v>
                </c:pt>
              </c:strCache>
            </c:strRef>
          </c:tx>
          <c:spPr>
            <a:ln w="19050" cap="rnd">
              <a:solidFill>
                <a:srgbClr val="006FF9"/>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DOCU_ratios!$C$11:$G$11</c:f>
              <c:numCache>
                <c:formatCode>_(0.0\x_);\(0.0\x\)</c:formatCode>
                <c:ptCount val="5"/>
                <c:pt idx="0">
                  <c:v>0.90598552210709971</c:v>
                </c:pt>
                <c:pt idx="1">
                  <c:v>0.86400635372051016</c:v>
                </c:pt>
                <c:pt idx="2">
                  <c:v>0.68740256100027319</c:v>
                </c:pt>
                <c:pt idx="3">
                  <c:v>0.55551445792237686</c:v>
                </c:pt>
                <c:pt idx="4">
                  <c:v>0.62715588778691866</c:v>
                </c:pt>
              </c:numCache>
            </c:numRef>
          </c:yVal>
          <c:smooth val="1"/>
          <c:extLst>
            <c:ext xmlns:c16="http://schemas.microsoft.com/office/drawing/2014/chart" uri="{C3380CC4-5D6E-409C-BE32-E72D297353CC}">
              <c16:uniqueId val="{00000001-768A-4C08-8330-0F8439F0A06B}"/>
            </c:ext>
          </c:extLst>
        </c:ser>
        <c:ser>
          <c:idx val="3"/>
          <c:order val="3"/>
          <c:tx>
            <c:v>Fixed Asset Turnover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Industry!$A$33:$E$33</c:f>
              <c:numCache>
                <c:formatCode>General</c:formatCode>
                <c:ptCount val="5"/>
                <c:pt idx="0">
                  <c:v>0</c:v>
                </c:pt>
                <c:pt idx="1">
                  <c:v>6.4</c:v>
                </c:pt>
                <c:pt idx="2">
                  <c:v>6.6</c:v>
                </c:pt>
                <c:pt idx="3">
                  <c:v>7.2</c:v>
                </c:pt>
                <c:pt idx="4">
                  <c:v>7.5</c:v>
                </c:pt>
              </c:numCache>
            </c:numRef>
          </c:yVal>
          <c:smooth val="1"/>
          <c:extLst>
            <c:ext xmlns:c16="http://schemas.microsoft.com/office/drawing/2014/chart" uri="{C3380CC4-5D6E-409C-BE32-E72D297353CC}">
              <c16:uniqueId val="{00000000-3311-4C8B-AFAD-B82853C4C459}"/>
            </c:ext>
          </c:extLst>
        </c:ser>
        <c:ser>
          <c:idx val="4"/>
          <c:order val="4"/>
          <c:tx>
            <c:v>Total Asset Turnover (Industry)</c:v>
          </c:tx>
          <c:spPr>
            <a:ln w="19050" cap="rnd">
              <a:solidFill>
                <a:srgbClr val="006FF9"/>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Industry!$A$32:$E$32</c:f>
              <c:numCache>
                <c:formatCode>General</c:formatCode>
                <c:ptCount val="5"/>
                <c:pt idx="0">
                  <c:v>0</c:v>
                </c:pt>
                <c:pt idx="1">
                  <c:v>0.5</c:v>
                </c:pt>
                <c:pt idx="2">
                  <c:v>0.4</c:v>
                </c:pt>
                <c:pt idx="3">
                  <c:v>0.4</c:v>
                </c:pt>
                <c:pt idx="4">
                  <c:v>0.5</c:v>
                </c:pt>
              </c:numCache>
            </c:numRef>
          </c:yVal>
          <c:smooth val="1"/>
          <c:extLst>
            <c:ext xmlns:c16="http://schemas.microsoft.com/office/drawing/2014/chart" uri="{C3380CC4-5D6E-409C-BE32-E72D297353CC}">
              <c16:uniqueId val="{00000001-3311-4C8B-AFAD-B82853C4C459}"/>
            </c:ext>
          </c:extLst>
        </c:ser>
        <c:dLbls>
          <c:showLegendKey val="0"/>
          <c:showVal val="0"/>
          <c:showCatName val="0"/>
          <c:showSerName val="0"/>
          <c:showPercent val="0"/>
          <c:showBubbleSize val="0"/>
        </c:dLbls>
        <c:axId val="1610647247"/>
        <c:axId val="1652186159"/>
      </c:scatterChart>
      <c:scatterChart>
        <c:scatterStyle val="smoothMarker"/>
        <c:varyColors val="0"/>
        <c:ser>
          <c:idx val="1"/>
          <c:order val="1"/>
          <c:tx>
            <c:strRef>
              <c:f>DOCU_ratios!$B$10</c:f>
              <c:strCache>
                <c:ptCount val="1"/>
                <c:pt idx="0">
                  <c:v>Days Sales in Receivables</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DOCU_ratios!$C$10:$G$10</c:f>
              <c:numCache>
                <c:formatCode>0.0\ "days"</c:formatCode>
                <c:ptCount val="5"/>
                <c:pt idx="0">
                  <c:v>71.297020169600316</c:v>
                </c:pt>
                <c:pt idx="1">
                  <c:v>68.765406012586283</c:v>
                </c:pt>
                <c:pt idx="2">
                  <c:v>74.202878502897704</c:v>
                </c:pt>
                <c:pt idx="3">
                  <c:v>81.604100635439863</c:v>
                </c:pt>
                <c:pt idx="4">
                  <c:v>84.13960531778153</c:v>
                </c:pt>
              </c:numCache>
            </c:numRef>
          </c:yVal>
          <c:smooth val="1"/>
          <c:extLst>
            <c:ext xmlns:c16="http://schemas.microsoft.com/office/drawing/2014/chart" uri="{C3380CC4-5D6E-409C-BE32-E72D297353CC}">
              <c16:uniqueId val="{00000002-768A-4C08-8330-0F8439F0A06B}"/>
            </c:ext>
          </c:extLst>
        </c:ser>
        <c:ser>
          <c:idx val="5"/>
          <c:order val="5"/>
          <c:tx>
            <c:v>Days Sales in Receivables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Industry!$A$41:$E$41</c:f>
              <c:numCache>
                <c:formatCode>General</c:formatCode>
                <c:ptCount val="5"/>
                <c:pt idx="0">
                  <c:v>0</c:v>
                </c:pt>
                <c:pt idx="1">
                  <c:v>87.4</c:v>
                </c:pt>
                <c:pt idx="2">
                  <c:v>86.8</c:v>
                </c:pt>
                <c:pt idx="3">
                  <c:v>85</c:v>
                </c:pt>
                <c:pt idx="4">
                  <c:v>84.1</c:v>
                </c:pt>
              </c:numCache>
            </c:numRef>
          </c:yVal>
          <c:smooth val="1"/>
          <c:extLst>
            <c:ext xmlns:c16="http://schemas.microsoft.com/office/drawing/2014/chart" uri="{C3380CC4-5D6E-409C-BE32-E72D297353CC}">
              <c16:uniqueId val="{00000002-3311-4C8B-AFAD-B82853C4C459}"/>
            </c:ext>
          </c:extLst>
        </c:ser>
        <c:dLbls>
          <c:showLegendKey val="0"/>
          <c:showVal val="0"/>
          <c:showCatName val="0"/>
          <c:showSerName val="0"/>
          <c:showPercent val="0"/>
          <c:showBubbleSize val="0"/>
        </c:dLbls>
        <c:axId val="1064921695"/>
        <c:axId val="1064919711"/>
      </c:scatterChart>
      <c:valAx>
        <c:axId val="161064724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52186159"/>
        <c:crosses val="autoZero"/>
        <c:crossBetween val="midCat"/>
        <c:majorUnit val="1"/>
      </c:valAx>
      <c:valAx>
        <c:axId val="1652186159"/>
        <c:scaling>
          <c:orientation val="minMax"/>
        </c:scaling>
        <c:delete val="0"/>
        <c:axPos val="l"/>
        <c:majorGridlines>
          <c:spPr>
            <a:ln w="9525" cap="flat" cmpd="sng" algn="ctr">
              <a:solidFill>
                <a:schemeClr val="tx1">
                  <a:lumMod val="15000"/>
                  <a:lumOff val="85000"/>
                </a:schemeClr>
              </a:solidFill>
              <a:round/>
            </a:ln>
            <a:effectLst/>
          </c:spPr>
        </c:majorGridlines>
        <c:numFmt formatCode="_(0.0\x_);\(0.0\x\)"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47247"/>
        <c:crosses val="autoZero"/>
        <c:crossBetween val="midCat"/>
      </c:valAx>
      <c:valAx>
        <c:axId val="1064919711"/>
        <c:scaling>
          <c:orientation val="minMax"/>
        </c:scaling>
        <c:delete val="0"/>
        <c:axPos val="r"/>
        <c:numFmt formatCode="0.0\ &quot;days&quot;"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4921695"/>
        <c:crosses val="max"/>
        <c:crossBetween val="midCat"/>
      </c:valAx>
      <c:valAx>
        <c:axId val="1064921695"/>
        <c:scaling>
          <c:orientation val="minMax"/>
        </c:scaling>
        <c:delete val="1"/>
        <c:axPos val="t"/>
        <c:numFmt formatCode="General" sourceLinked="1"/>
        <c:majorTickMark val="out"/>
        <c:minorTickMark val="none"/>
        <c:tickLblPos val="nextTo"/>
        <c:crossAx val="1064919711"/>
        <c:crosses val="max"/>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Leverage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DOCU_ratios!$B$12</c:f>
              <c:strCache>
                <c:ptCount val="1"/>
                <c:pt idx="0">
                  <c:v>Total Debt Ratio</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DOCU_ratios!$C$12:$G$12</c:f>
              <c:numCache>
                <c:formatCode>_(0.0%_);\(0.0%\)</c:formatCode>
                <c:ptCount val="5"/>
                <c:pt idx="0">
                  <c:v>0.79510641546509464</c:v>
                </c:pt>
                <c:pt idx="1">
                  <c:v>0.89158824443731766</c:v>
                </c:pt>
                <c:pt idx="2">
                  <c:v>0.8605880487411337</c:v>
                </c:pt>
                <c:pt idx="3">
                  <c:v>0.71111203941753587</c:v>
                </c:pt>
                <c:pt idx="4">
                  <c:v>0.61968829101092782</c:v>
                </c:pt>
              </c:numCache>
            </c:numRef>
          </c:yVal>
          <c:smooth val="1"/>
          <c:extLst>
            <c:ext xmlns:c16="http://schemas.microsoft.com/office/drawing/2014/chart" uri="{C3380CC4-5D6E-409C-BE32-E72D297353CC}">
              <c16:uniqueId val="{00000000-FAF8-4E48-9421-D17C3FBDF01D}"/>
            </c:ext>
          </c:extLst>
        </c:ser>
        <c:ser>
          <c:idx val="3"/>
          <c:order val="2"/>
          <c:tx>
            <c:strRef>
              <c:f>Industry!$A$116</c:f>
              <c:strCache>
                <c:ptCount val="1"/>
                <c:pt idx="0">
                  <c:v>Total Debt Ratio (Industry)</c:v>
                </c:pt>
              </c:strCache>
            </c:strRef>
          </c:tx>
          <c:spPr>
            <a:ln w="19050" cap="rnd">
              <a:solidFill>
                <a:srgbClr val="D5FF00"/>
              </a:solidFill>
              <a:prstDash val="dash"/>
              <a:round/>
            </a:ln>
            <a:effectLst/>
          </c:spPr>
          <c:marker>
            <c:symbol val="none"/>
          </c:marker>
          <c:xVal>
            <c:numRef>
              <c:f>Industry!$B$7:$E$7</c:f>
              <c:numCache>
                <c:formatCode>General</c:formatCode>
                <c:ptCount val="4"/>
                <c:pt idx="0">
                  <c:v>2019</c:v>
                </c:pt>
                <c:pt idx="1">
                  <c:v>2020</c:v>
                </c:pt>
                <c:pt idx="2">
                  <c:v>2021</c:v>
                </c:pt>
                <c:pt idx="3">
                  <c:v>2022</c:v>
                </c:pt>
              </c:numCache>
            </c:numRef>
          </c:xVal>
          <c:yVal>
            <c:numRef>
              <c:f>Industry!$B$116:$E$116</c:f>
              <c:numCache>
                <c:formatCode>0.00%</c:formatCode>
                <c:ptCount val="4"/>
                <c:pt idx="0">
                  <c:v>0.36</c:v>
                </c:pt>
                <c:pt idx="1">
                  <c:v>0.34799999999999998</c:v>
                </c:pt>
                <c:pt idx="2">
                  <c:v>0.26700000000000002</c:v>
                </c:pt>
                <c:pt idx="3">
                  <c:v>0.25600000000000001</c:v>
                </c:pt>
              </c:numCache>
            </c:numRef>
          </c:yVal>
          <c:smooth val="1"/>
          <c:extLst>
            <c:ext xmlns:c16="http://schemas.microsoft.com/office/drawing/2014/chart" uri="{C3380CC4-5D6E-409C-BE32-E72D297353CC}">
              <c16:uniqueId val="{00000002-BC62-4666-AE07-5F3FDAF1804D}"/>
            </c:ext>
          </c:extLst>
        </c:ser>
        <c:dLbls>
          <c:showLegendKey val="0"/>
          <c:showVal val="0"/>
          <c:showCatName val="0"/>
          <c:showSerName val="0"/>
          <c:showPercent val="0"/>
          <c:showBubbleSize val="0"/>
        </c:dLbls>
        <c:axId val="1610657327"/>
        <c:axId val="981441535"/>
      </c:scatterChart>
      <c:scatterChart>
        <c:scatterStyle val="smoothMarker"/>
        <c:varyColors val="0"/>
        <c:ser>
          <c:idx val="2"/>
          <c:order val="1"/>
          <c:tx>
            <c:strRef>
              <c:f>DOCU_ratios!$B$14</c:f>
              <c:strCache>
                <c:ptCount val="1"/>
                <c:pt idx="0">
                  <c:v>Equity Multiplier</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DOCU_ratios!$C$14:$G$14</c:f>
              <c:numCache>
                <c:formatCode>_(0.0\x_);\(0.0\x\)</c:formatCode>
                <c:ptCount val="5"/>
                <c:pt idx="0">
                  <c:v>4.8805822899234874</c:v>
                </c:pt>
                <c:pt idx="1">
                  <c:v>9.2240919336631535</c:v>
                </c:pt>
                <c:pt idx="2">
                  <c:v>7.1729861821039673</c:v>
                </c:pt>
                <c:pt idx="3">
                  <c:v>3.4615495847724898</c:v>
                </c:pt>
                <c:pt idx="4">
                  <c:v>2.6294220671200366</c:v>
                </c:pt>
              </c:numCache>
            </c:numRef>
          </c:yVal>
          <c:smooth val="1"/>
          <c:extLst>
            <c:ext xmlns:c16="http://schemas.microsoft.com/office/drawing/2014/chart" uri="{C3380CC4-5D6E-409C-BE32-E72D297353CC}">
              <c16:uniqueId val="{00000002-FAF8-4E48-9421-D17C3FBDF01D}"/>
            </c:ext>
          </c:extLst>
        </c:ser>
        <c:ser>
          <c:idx val="4"/>
          <c:order val="3"/>
          <c:tx>
            <c:strRef>
              <c:f>Industry!$A$117</c:f>
              <c:strCache>
                <c:ptCount val="1"/>
                <c:pt idx="0">
                  <c:v>Equity Multiplier (Industry)</c:v>
                </c:pt>
              </c:strCache>
            </c:strRef>
          </c:tx>
          <c:spPr>
            <a:ln w="19050" cap="rnd">
              <a:solidFill>
                <a:schemeClr val="tx1"/>
              </a:solidFill>
              <a:prstDash val="dash"/>
              <a:round/>
            </a:ln>
            <a:effectLst/>
          </c:spPr>
          <c:marker>
            <c:symbol val="none"/>
          </c:marker>
          <c:xVal>
            <c:numRef>
              <c:f>Industry!$B$7:$E$7</c:f>
              <c:numCache>
                <c:formatCode>General</c:formatCode>
                <c:ptCount val="4"/>
                <c:pt idx="0">
                  <c:v>2019</c:v>
                </c:pt>
                <c:pt idx="1">
                  <c:v>2020</c:v>
                </c:pt>
                <c:pt idx="2">
                  <c:v>2021</c:v>
                </c:pt>
                <c:pt idx="3">
                  <c:v>2022</c:v>
                </c:pt>
              </c:numCache>
            </c:numRef>
          </c:xVal>
          <c:yVal>
            <c:numRef>
              <c:f>Industry!$B$117:$E$117</c:f>
              <c:numCache>
                <c:formatCode>_(0.0\x_);\(0.0\x\)</c:formatCode>
                <c:ptCount val="4"/>
                <c:pt idx="0">
                  <c:v>1.5625</c:v>
                </c:pt>
                <c:pt idx="1">
                  <c:v>1.5337423312883436</c:v>
                </c:pt>
                <c:pt idx="2">
                  <c:v>1.3642564802182811</c:v>
                </c:pt>
                <c:pt idx="3">
                  <c:v>1.3440860215053763</c:v>
                </c:pt>
              </c:numCache>
            </c:numRef>
          </c:yVal>
          <c:smooth val="1"/>
          <c:extLst>
            <c:ext xmlns:c16="http://schemas.microsoft.com/office/drawing/2014/chart" uri="{C3380CC4-5D6E-409C-BE32-E72D297353CC}">
              <c16:uniqueId val="{00000003-BC62-4666-AE07-5F3FDAF1804D}"/>
            </c:ext>
          </c:extLst>
        </c:ser>
        <c:dLbls>
          <c:showLegendKey val="0"/>
          <c:showVal val="0"/>
          <c:showCatName val="0"/>
          <c:showSerName val="0"/>
          <c:showPercent val="0"/>
          <c:showBubbleSize val="0"/>
        </c:dLbls>
        <c:axId val="1082399279"/>
        <c:axId val="1082398287"/>
      </c:scatterChart>
      <c:valAx>
        <c:axId val="161065732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1441535"/>
        <c:crosses val="autoZero"/>
        <c:crossBetween val="midCat"/>
        <c:majorUnit val="1"/>
      </c:valAx>
      <c:valAx>
        <c:axId val="981441535"/>
        <c:scaling>
          <c:orientation val="minMax"/>
        </c:scaling>
        <c:delete val="0"/>
        <c:axPos val="l"/>
        <c:majorGridlines>
          <c:spPr>
            <a:ln w="9525" cap="flat" cmpd="sng" algn="ctr">
              <a:solidFill>
                <a:schemeClr val="tx1">
                  <a:lumMod val="15000"/>
                  <a:lumOff val="85000"/>
                </a:schemeClr>
              </a:solidFill>
              <a:round/>
            </a:ln>
            <a:effectLst/>
          </c:spPr>
        </c:majorGridlines>
        <c:numFmt formatCode="_(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57327"/>
        <c:crosses val="autoZero"/>
        <c:crossBetween val="midCat"/>
      </c:valAx>
      <c:valAx>
        <c:axId val="1082398287"/>
        <c:scaling>
          <c:orientation val="minMax"/>
        </c:scaling>
        <c:delete val="0"/>
        <c:axPos val="r"/>
        <c:numFmt formatCode="_(0.0\x_);\(0.0\x\)"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2399279"/>
        <c:crosses val="max"/>
        <c:crossBetween val="midCat"/>
      </c:valAx>
      <c:valAx>
        <c:axId val="1082399279"/>
        <c:scaling>
          <c:orientation val="minMax"/>
        </c:scaling>
        <c:delete val="1"/>
        <c:axPos val="b"/>
        <c:numFmt formatCode="General" sourceLinked="1"/>
        <c:majorTickMark val="out"/>
        <c:minorTickMark val="none"/>
        <c:tickLblPos val="nextTo"/>
        <c:crossAx val="108239828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Profitability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DOCU_ratios!$B$15</c:f>
              <c:strCache>
                <c:ptCount val="1"/>
                <c:pt idx="0">
                  <c:v>ROE (%)</c:v>
                </c:pt>
              </c:strCache>
            </c:strRef>
          </c:tx>
          <c:spPr>
            <a:ln w="19050" cap="rnd">
              <a:solidFill>
                <a:schemeClr val="tx1"/>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DOCU_ratios!$C$15:$G$15</c:f>
              <c:numCache>
                <c:formatCode>_(0.0%_);\(0.0%\)</c:formatCode>
                <c:ptCount val="5"/>
                <c:pt idx="0">
                  <c:v>-0.21831337716596289</c:v>
                </c:pt>
                <c:pt idx="1">
                  <c:v>-0.23277227064067593</c:v>
                </c:pt>
                <c:pt idx="2">
                  <c:v>-0.55791088727432847</c:v>
                </c:pt>
                <c:pt idx="3">
                  <c:v>-0.35902640586754936</c:v>
                </c:pt>
                <c:pt idx="4">
                  <c:v>-3.0934809258869698</c:v>
                </c:pt>
              </c:numCache>
            </c:numRef>
          </c:yVal>
          <c:smooth val="1"/>
          <c:extLst>
            <c:ext xmlns:c16="http://schemas.microsoft.com/office/drawing/2014/chart" uri="{C3380CC4-5D6E-409C-BE32-E72D297353CC}">
              <c16:uniqueId val="{00000000-5B62-41DE-AC31-B84F5F2C6A8B}"/>
            </c:ext>
          </c:extLst>
        </c:ser>
        <c:ser>
          <c:idx val="1"/>
          <c:order val="1"/>
          <c:tx>
            <c:strRef>
              <c:f>DOCU_ratios!$B$20</c:f>
              <c:strCache>
                <c:ptCount val="1"/>
                <c:pt idx="0">
                  <c:v>Profit Margin (%)</c:v>
                </c:pt>
              </c:strCache>
            </c:strRef>
          </c:tx>
          <c:spPr>
            <a:ln w="19050" cap="rnd">
              <a:solidFill>
                <a:srgbClr val="D5FF00"/>
              </a:solidFill>
              <a:round/>
            </a:ln>
            <a:effectLst/>
          </c:spPr>
          <c:marker>
            <c:symbol val="none"/>
          </c:marker>
          <c:xVal>
            <c:numRef>
              <c:f>DOCU_ratios!$C$6:$G$6</c:f>
              <c:numCache>
                <c:formatCode>General</c:formatCode>
                <c:ptCount val="5"/>
                <c:pt idx="0">
                  <c:v>2022</c:v>
                </c:pt>
                <c:pt idx="1">
                  <c:v>2021</c:v>
                </c:pt>
                <c:pt idx="2">
                  <c:v>2020</c:v>
                </c:pt>
                <c:pt idx="3">
                  <c:v>2019</c:v>
                </c:pt>
                <c:pt idx="4">
                  <c:v>2018</c:v>
                </c:pt>
              </c:numCache>
            </c:numRef>
          </c:xVal>
          <c:yVal>
            <c:numRef>
              <c:f>DOCU_ratios!$C$20:$G$20</c:f>
              <c:numCache>
                <c:formatCode>_(0.0%_);\(0.0%\)</c:formatCode>
                <c:ptCount val="5"/>
                <c:pt idx="0">
                  <c:v>-3.8735012907828763E-2</c:v>
                </c:pt>
                <c:pt idx="1">
                  <c:v>-3.3207843725337687E-2</c:v>
                </c:pt>
                <c:pt idx="2">
                  <c:v>-0.16741853498200679</c:v>
                </c:pt>
                <c:pt idx="3">
                  <c:v>-0.2139273140576054</c:v>
                </c:pt>
                <c:pt idx="4">
                  <c:v>-0.60838353764574471</c:v>
                </c:pt>
              </c:numCache>
            </c:numRef>
          </c:yVal>
          <c:smooth val="1"/>
          <c:extLst>
            <c:ext xmlns:c16="http://schemas.microsoft.com/office/drawing/2014/chart" uri="{C3380CC4-5D6E-409C-BE32-E72D297353CC}">
              <c16:uniqueId val="{00000001-5B62-41DE-AC31-B84F5F2C6A8B}"/>
            </c:ext>
          </c:extLst>
        </c:ser>
        <c:ser>
          <c:idx val="2"/>
          <c:order val="2"/>
          <c:tx>
            <c:v>ROE (Industry)</c:v>
          </c:tx>
          <c:spPr>
            <a:ln w="19050" cap="rnd">
              <a:solidFill>
                <a:schemeClr val="tx1"/>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Industry!$A$18:$E$18</c:f>
              <c:numCache>
                <c:formatCode>0.00%</c:formatCode>
                <c:ptCount val="5"/>
                <c:pt idx="0" formatCode="General">
                  <c:v>0</c:v>
                </c:pt>
                <c:pt idx="1">
                  <c:v>7.0999999999999994E-2</c:v>
                </c:pt>
                <c:pt idx="2">
                  <c:v>7.6999999999999999E-2</c:v>
                </c:pt>
                <c:pt idx="3">
                  <c:v>4.4999999999999998E-2</c:v>
                </c:pt>
                <c:pt idx="4">
                  <c:v>1.4E-2</c:v>
                </c:pt>
              </c:numCache>
            </c:numRef>
          </c:yVal>
          <c:smooth val="1"/>
          <c:extLst>
            <c:ext xmlns:c16="http://schemas.microsoft.com/office/drawing/2014/chart" uri="{C3380CC4-5D6E-409C-BE32-E72D297353CC}">
              <c16:uniqueId val="{00000000-7F25-4BAA-BCE8-4CE0EA57F302}"/>
            </c:ext>
          </c:extLst>
        </c:ser>
        <c:ser>
          <c:idx val="3"/>
          <c:order val="3"/>
          <c:tx>
            <c:v>Profit Margin (Industry)</c:v>
          </c:tx>
          <c:spPr>
            <a:ln w="19050" cap="rnd">
              <a:solidFill>
                <a:srgbClr val="D5FF00"/>
              </a:solidFill>
              <a:prstDash val="dash"/>
              <a:round/>
            </a:ln>
            <a:effectLst/>
          </c:spPr>
          <c:marker>
            <c:symbol val="none"/>
          </c:marker>
          <c:xVal>
            <c:numRef>
              <c:f>Industry!$A$7:$E$7</c:f>
              <c:numCache>
                <c:formatCode>General</c:formatCode>
                <c:ptCount val="5"/>
                <c:pt idx="1">
                  <c:v>2019</c:v>
                </c:pt>
                <c:pt idx="2">
                  <c:v>2020</c:v>
                </c:pt>
                <c:pt idx="3">
                  <c:v>2021</c:v>
                </c:pt>
                <c:pt idx="4">
                  <c:v>2022</c:v>
                </c:pt>
              </c:numCache>
            </c:numRef>
          </c:xVal>
          <c:yVal>
            <c:numRef>
              <c:f>Industry!$A$26:$E$26</c:f>
              <c:numCache>
                <c:formatCode>0.00%</c:formatCode>
                <c:ptCount val="5"/>
                <c:pt idx="0" formatCode="General">
                  <c:v>0</c:v>
                </c:pt>
                <c:pt idx="1">
                  <c:v>2.9000000000000001E-2</c:v>
                </c:pt>
                <c:pt idx="2">
                  <c:v>3.4000000000000002E-2</c:v>
                </c:pt>
                <c:pt idx="3">
                  <c:v>0.17299999999999999</c:v>
                </c:pt>
                <c:pt idx="4">
                  <c:v>1.2E-2</c:v>
                </c:pt>
              </c:numCache>
            </c:numRef>
          </c:yVal>
          <c:smooth val="1"/>
          <c:extLst>
            <c:ext xmlns:c16="http://schemas.microsoft.com/office/drawing/2014/chart" uri="{C3380CC4-5D6E-409C-BE32-E72D297353CC}">
              <c16:uniqueId val="{00000001-7F25-4BAA-BCE8-4CE0EA57F302}"/>
            </c:ext>
          </c:extLst>
        </c:ser>
        <c:dLbls>
          <c:showLegendKey val="0"/>
          <c:showVal val="0"/>
          <c:showCatName val="0"/>
          <c:showSerName val="0"/>
          <c:showPercent val="0"/>
          <c:showBubbleSize val="0"/>
        </c:dLbls>
        <c:axId val="1610662607"/>
        <c:axId val="1078413551"/>
      </c:scatterChart>
      <c:valAx>
        <c:axId val="1610662607"/>
        <c:scaling>
          <c:orientation val="minMax"/>
          <c:max val="2022"/>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413551"/>
        <c:crosses val="autoZero"/>
        <c:crossBetween val="midCat"/>
        <c:majorUnit val="1"/>
      </c:valAx>
      <c:valAx>
        <c:axId val="1078413551"/>
        <c:scaling>
          <c:orientation val="minMax"/>
          <c:max val="0.2"/>
          <c:min val="-0.60000000000000009"/>
        </c:scaling>
        <c:delete val="0"/>
        <c:axPos val="l"/>
        <c:majorGridlines>
          <c:spPr>
            <a:ln w="9525" cap="flat" cmpd="sng" algn="ctr">
              <a:solidFill>
                <a:schemeClr val="tx1">
                  <a:lumMod val="15000"/>
                  <a:lumOff val="85000"/>
                </a:schemeClr>
              </a:solidFill>
              <a:round/>
            </a:ln>
            <a:effectLst/>
          </c:spPr>
        </c:majorGridlines>
        <c:numFmt formatCode="_(0.0%_);\(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662607"/>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1633</xdr:colOff>
      <xdr:row>0</xdr:row>
      <xdr:rowOff>18778</xdr:rowOff>
    </xdr:from>
    <xdr:to>
      <xdr:col>7</xdr:col>
      <xdr:colOff>304528</xdr:colOff>
      <xdr:row>16</xdr:row>
      <xdr:rowOff>16873</xdr:rowOff>
    </xdr:to>
    <xdr:graphicFrame macro="">
      <xdr:nvGraphicFramePr>
        <xdr:cNvPr id="2" name="Chart 1">
          <a:extLst>
            <a:ext uri="{FF2B5EF4-FFF2-40B4-BE49-F238E27FC236}">
              <a16:creationId xmlns:a16="http://schemas.microsoft.com/office/drawing/2014/main" id="{A180E3F7-6E2F-9BEE-105F-A98C75CCBE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304255</xdr:colOff>
      <xdr:row>0</xdr:row>
      <xdr:rowOff>18778</xdr:rowOff>
    </xdr:from>
    <xdr:to>
      <xdr:col>14</xdr:col>
      <xdr:colOff>609055</xdr:colOff>
      <xdr:row>16</xdr:row>
      <xdr:rowOff>16873</xdr:rowOff>
    </xdr:to>
    <xdr:graphicFrame macro="">
      <xdr:nvGraphicFramePr>
        <xdr:cNvPr id="3" name="Chart 2">
          <a:extLst>
            <a:ext uri="{FF2B5EF4-FFF2-40B4-BE49-F238E27FC236}">
              <a16:creationId xmlns:a16="http://schemas.microsoft.com/office/drawing/2014/main" id="{7B827594-CBC3-AE8C-0C39-D2346C5C45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37828</xdr:rowOff>
    </xdr:from>
    <xdr:to>
      <xdr:col>7</xdr:col>
      <xdr:colOff>304800</xdr:colOff>
      <xdr:row>32</xdr:row>
      <xdr:rowOff>35923</xdr:rowOff>
    </xdr:to>
    <xdr:graphicFrame macro="">
      <xdr:nvGraphicFramePr>
        <xdr:cNvPr id="4" name="Chart 3">
          <a:extLst>
            <a:ext uri="{FF2B5EF4-FFF2-40B4-BE49-F238E27FC236}">
              <a16:creationId xmlns:a16="http://schemas.microsoft.com/office/drawing/2014/main" id="{44D5876C-030E-2B84-332C-7A4689EFD2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293876</xdr:colOff>
      <xdr:row>16</xdr:row>
      <xdr:rowOff>33164</xdr:rowOff>
    </xdr:from>
    <xdr:to>
      <xdr:col>14</xdr:col>
      <xdr:colOff>598676</xdr:colOff>
      <xdr:row>32</xdr:row>
      <xdr:rowOff>29354</xdr:rowOff>
    </xdr:to>
    <xdr:graphicFrame macro="">
      <xdr:nvGraphicFramePr>
        <xdr:cNvPr id="5" name="Chart 4">
          <a:extLst>
            <a:ext uri="{FF2B5EF4-FFF2-40B4-BE49-F238E27FC236}">
              <a16:creationId xmlns:a16="http://schemas.microsoft.com/office/drawing/2014/main" id="{232F18A9-3C22-CEB5-C229-BB987C316D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55F038D7-AEF6-4DF0-BBE5-E6AAFE841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F2C54473-62D7-4048-A266-56DFE3EA11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D7237E3B-3323-4A8C-9485-F5605B73A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9436687F-8837-4B7E-B1A0-D4918BB15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52849C07-D38E-4E56-8C55-3011CFE92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39F16F69-2701-46DA-B6F3-5BB4A5ED49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754380</xdr:colOff>
      <xdr:row>2</xdr:row>
      <xdr:rowOff>68580</xdr:rowOff>
    </xdr:to>
    <xdr:pic>
      <xdr:nvPicPr>
        <xdr:cNvPr id="2" name="Picture 2">
          <a:extLst>
            <a:ext uri="{FF2B5EF4-FFF2-40B4-BE49-F238E27FC236}">
              <a16:creationId xmlns:a16="http://schemas.microsoft.com/office/drawing/2014/main" id="{6398BC37-8DCA-4504-BC42-8A20C7368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24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1F58-3930-4577-889D-44AD5252CBC2}">
  <sheetPr codeName="Sheet12"/>
  <dimension ref="B2:J21"/>
  <sheetViews>
    <sheetView tabSelected="1" zoomScale="175" zoomScaleNormal="175" workbookViewId="0">
      <selection activeCell="C16" sqref="C16:G16"/>
    </sheetView>
  </sheetViews>
  <sheetFormatPr defaultRowHeight="13.2" x14ac:dyDescent="0.25"/>
  <cols>
    <col min="1" max="1" width="3.21875" customWidth="1"/>
    <col min="2" max="2" width="42.44140625" bestFit="1" customWidth="1"/>
    <col min="3" max="3" width="12.44140625" bestFit="1" customWidth="1"/>
    <col min="9" max="9" width="12.44140625" bestFit="1" customWidth="1"/>
    <col min="10" max="10" width="12.77734375" bestFit="1" customWidth="1"/>
  </cols>
  <sheetData>
    <row r="2" spans="2:10" ht="15.6" x14ac:dyDescent="0.3">
      <c r="B2" s="3" t="s">
        <v>18</v>
      </c>
    </row>
    <row r="3" spans="2:10" x14ac:dyDescent="0.25">
      <c r="B3" s="2" t="s">
        <v>19</v>
      </c>
    </row>
    <row r="5" spans="2:10" x14ac:dyDescent="0.25">
      <c r="B5" s="1"/>
      <c r="C5" s="4" t="s">
        <v>10</v>
      </c>
      <c r="D5" s="4"/>
      <c r="E5" s="4"/>
      <c r="F5" s="4"/>
      <c r="G5" s="4"/>
      <c r="I5" s="6" t="s">
        <v>20</v>
      </c>
      <c r="J5" s="6" t="s">
        <v>21</v>
      </c>
    </row>
    <row r="6" spans="2:10" x14ac:dyDescent="0.25">
      <c r="B6" s="5" t="s">
        <v>9</v>
      </c>
      <c r="C6" s="10">
        <v>2022</v>
      </c>
      <c r="D6" s="5">
        <f>C6-1</f>
        <v>2021</v>
      </c>
      <c r="E6" s="5">
        <f t="shared" ref="E6:G6" si="0">D6-1</f>
        <v>2020</v>
      </c>
      <c r="F6" s="5">
        <f t="shared" si="0"/>
        <v>2019</v>
      </c>
      <c r="G6" s="5">
        <f t="shared" si="0"/>
        <v>2018</v>
      </c>
      <c r="I6" s="5" t="s">
        <v>12</v>
      </c>
      <c r="J6" s="5" t="s">
        <v>12</v>
      </c>
    </row>
    <row r="7" spans="2:10" x14ac:dyDescent="0.25">
      <c r="B7" s="2" t="s">
        <v>2</v>
      </c>
      <c r="C7" s="61">
        <f>DOCU_BS!B25/DOCU_BS!B47</f>
        <v>0.73857163946199877</v>
      </c>
      <c r="D7" s="61">
        <f>DOCU_BS!C25/DOCU_BS!C47</f>
        <v>0.96205780092283755</v>
      </c>
      <c r="E7" s="61">
        <f>DOCU_BS!D25/DOCU_BS!D47</f>
        <v>1.063279096721196</v>
      </c>
      <c r="F7" s="61">
        <f>DOCU_BS!E25/DOCU_BS!E47</f>
        <v>1.3601406410986145</v>
      </c>
      <c r="G7" s="61">
        <f>DOCU_BS!F25/DOCU_BS!F47</f>
        <v>1.9068297718631915</v>
      </c>
      <c r="I7" s="37">
        <f>Peer!F31</f>
        <v>3.1</v>
      </c>
      <c r="J7" s="38" t="str">
        <f>Industry!G37</f>
        <v>3.1x</v>
      </c>
    </row>
    <row r="8" spans="2:10" x14ac:dyDescent="0.25">
      <c r="B8" s="2" t="s">
        <v>1</v>
      </c>
      <c r="C8" s="61">
        <f>(DOCU_BS!B25-DOCU_BS!B23)/DOCU_BS!B47</f>
        <v>0.70687925039917188</v>
      </c>
      <c r="D8" s="61">
        <f>(DOCU_BS!C25-DOCU_BS!C23)/DOCU_BS!C47</f>
        <v>0.91595529144330246</v>
      </c>
      <c r="E8" s="61">
        <f>(DOCU_BS!D25-DOCU_BS!D23)/DOCU_BS!D47</f>
        <v>1.0190134589859061</v>
      </c>
      <c r="F8" s="61">
        <f>(DOCU_BS!E25-DOCU_BS!E23)/DOCU_BS!E47</f>
        <v>1.3062402282535863</v>
      </c>
      <c r="G8" s="61">
        <f>(DOCU_BS!F25-DOCU_BS!F23)/DOCU_BS!F47</f>
        <v>1.8487719658424251</v>
      </c>
      <c r="I8" s="37">
        <f>Peer!G31</f>
        <v>2.9</v>
      </c>
      <c r="J8" s="38" t="str">
        <f>Industry!G39</f>
        <v>1.4x</v>
      </c>
    </row>
    <row r="9" spans="2:10" x14ac:dyDescent="0.25">
      <c r="B9" s="2" t="s">
        <v>22</v>
      </c>
      <c r="C9" s="61">
        <f>DOCU_IS!B21/AVERAGE(DOCU_BS!B29+DOCU_BS!B28,DOCU_BS!C28+DOCU_BS!C29)</f>
        <v>7.716702194549665</v>
      </c>
      <c r="D9" s="61">
        <f>DOCU_IS!C21/AVERAGE(DOCU_BS!C29+DOCU_BS!C28,DOCU_BS!D28+DOCU_BS!D29)</f>
        <v>6.6360970970403539</v>
      </c>
      <c r="E9" s="61">
        <f>DOCU_IS!D21/AVERAGE(DOCU_BS!D29+DOCU_BS!D28,DOCU_BS!E28+DOCU_BS!E29)</f>
        <v>4.8232564392373991</v>
      </c>
      <c r="F9" s="61">
        <f>DOCU_IS!E21/AVERAGE(DOCU_BS!E29+DOCU_BS!E28,DOCU_BS!F28+DOCU_BS!F29)</f>
        <v>5.5033139525028396</v>
      </c>
      <c r="G9" s="61">
        <f>DOCU_IS!F21/AVERAGE(DOCU_BS!F29+DOCU_BS!F28,DOCU_BS!G28+DOCU_BS!G29)</f>
        <v>10.096707981937472</v>
      </c>
      <c r="I9" s="37">
        <f>Peer!C31</f>
        <v>6.99</v>
      </c>
      <c r="J9" s="39" t="str">
        <f>Industry!G33</f>
        <v>8.2x</v>
      </c>
    </row>
    <row r="10" spans="2:10" x14ac:dyDescent="0.25">
      <c r="B10" s="2" t="s">
        <v>534</v>
      </c>
      <c r="C10" s="62">
        <f>365/(DOCU_IS!B21/AVERAGE(DOCU_BS!B21+DOCU_BS!B22,DOCU_BS!C21+DOCU_BS!C22))</f>
        <v>71.297020169600316</v>
      </c>
      <c r="D10" s="62">
        <f>365/(DOCU_IS!C21/AVERAGE(DOCU_BS!C21+DOCU_BS!C22,DOCU_BS!D21+DOCU_BS!D22))</f>
        <v>68.765406012586283</v>
      </c>
      <c r="E10" s="62">
        <f>365/(DOCU_IS!D21/AVERAGE(DOCU_BS!D21+DOCU_BS!D22,DOCU_BS!E21+DOCU_BS!E22))</f>
        <v>74.202878502897704</v>
      </c>
      <c r="F10" s="62">
        <f>365/(DOCU_IS!E21/AVERAGE(DOCU_BS!E21+DOCU_BS!E22,DOCU_BS!F21+DOCU_BS!F22))</f>
        <v>81.604100635439863</v>
      </c>
      <c r="G10" s="62">
        <f>365/(DOCU_IS!F21/AVERAGE(DOCU_BS!F21+DOCU_BS!F22,DOCU_BS!G21+DOCU_BS!G22))</f>
        <v>84.13960531778153</v>
      </c>
      <c r="I10" s="40">
        <f>365/Peer!D31</f>
        <v>23.533204384268213</v>
      </c>
      <c r="J10" s="39">
        <f>365/Industry!G34</f>
        <v>79.34782608695653</v>
      </c>
    </row>
    <row r="11" spans="2:10" x14ac:dyDescent="0.25">
      <c r="B11" s="2" t="s">
        <v>3</v>
      </c>
      <c r="C11" s="61">
        <f>DOCU_IS!B21/AVERAGE(DOCU_BS!B35:C35)</f>
        <v>0.90598552210709971</v>
      </c>
      <c r="D11" s="61">
        <f>DOCU_IS!C21/AVERAGE(DOCU_BS!C35:D35)</f>
        <v>0.86400635372051016</v>
      </c>
      <c r="E11" s="61">
        <f>DOCU_IS!D21/AVERAGE(DOCU_BS!D35:E35)</f>
        <v>0.68740256100027319</v>
      </c>
      <c r="F11" s="61">
        <f>DOCU_IS!E21/AVERAGE(DOCU_BS!E35:F35)</f>
        <v>0.55551445792237686</v>
      </c>
      <c r="G11" s="61">
        <f>DOCU_IS!F21/AVERAGE(DOCU_BS!F35:G35)</f>
        <v>0.62715588778691866</v>
      </c>
      <c r="I11" s="37">
        <f>Peer!B31</f>
        <v>0.53</v>
      </c>
      <c r="J11" s="38" t="str">
        <f>Industry!G32</f>
        <v>0.5x</v>
      </c>
    </row>
    <row r="12" spans="2:10" x14ac:dyDescent="0.25">
      <c r="B12" s="2" t="s">
        <v>536</v>
      </c>
      <c r="C12" s="63">
        <f>(DOCU_BS!B66-DOCU_BS!B65)/DOCU_BS!B66</f>
        <v>0.79510641546509464</v>
      </c>
      <c r="D12" s="63">
        <f>(DOCU_BS!C66-DOCU_BS!C65)/DOCU_BS!C66</f>
        <v>0.89158824443731766</v>
      </c>
      <c r="E12" s="63">
        <f>(DOCU_BS!D66-DOCU_BS!D65)/DOCU_BS!D66</f>
        <v>0.8605880487411337</v>
      </c>
      <c r="F12" s="63">
        <f>(DOCU_BS!E66-DOCU_BS!E65)/DOCU_BS!E66</f>
        <v>0.71111203941753587</v>
      </c>
      <c r="G12" s="63">
        <f>(DOCU_BS!F66-DOCU_BS!F65)/DOCU_BS!F66</f>
        <v>0.61968829101092782</v>
      </c>
      <c r="I12" s="41">
        <f>Peer!J31</f>
        <v>0.59119999999999995</v>
      </c>
      <c r="J12" s="38" t="str">
        <f>Industry!G49</f>
        <v>28.4%</v>
      </c>
    </row>
    <row r="13" spans="2:10" x14ac:dyDescent="0.25">
      <c r="B13" s="2" t="s">
        <v>16</v>
      </c>
      <c r="C13" s="61" t="str">
        <f>IF(SUM(DOCU_IS!B21:B28)&lt;0,"NMF",SUM(DOCU_IS!B21:B28)/-DOCU_IS!B30)</f>
        <v>NMF</v>
      </c>
      <c r="D13" s="61" t="str">
        <f>IF(SUM(DOCU_IS!C21:C28)&lt;0,"NMF",SUM(DOCU_IS!C21:C28)/-DOCU_IS!C30)</f>
        <v>NMF</v>
      </c>
      <c r="E13" s="61" t="str">
        <f>IF(SUM(DOCU_IS!D21:D28)&lt;0,"NMF",SUM(DOCU_IS!D21:D28)/-DOCU_IS!D30)</f>
        <v>NMF</v>
      </c>
      <c r="F13" s="61" t="str">
        <f>IF(SUM(DOCU_IS!E21:E28)&lt;0,"NMF",SUM(DOCU_IS!E21:E28)/-DOCU_IS!E30)</f>
        <v>NMF</v>
      </c>
      <c r="G13" s="61" t="str">
        <f>IF(SUM(DOCU_IS!F21:F28)&lt;0,"NMF",SUM(DOCU_IS!F21:F28)/-DOCU_IS!F30)</f>
        <v>NMF</v>
      </c>
      <c r="I13" s="37">
        <f>Peer!I31</f>
        <v>57.15</v>
      </c>
      <c r="J13" s="38" t="str">
        <f>Industry!G50</f>
        <v>3.0x</v>
      </c>
    </row>
    <row r="14" spans="2:10" x14ac:dyDescent="0.25">
      <c r="B14" s="2" t="s">
        <v>11</v>
      </c>
      <c r="C14" s="61">
        <f>DOCU_BS!B35/DOCU_BS!B65</f>
        <v>4.8805822899234874</v>
      </c>
      <c r="D14" s="61">
        <f>DOCU_BS!C35/DOCU_BS!C65</f>
        <v>9.2240919336631535</v>
      </c>
      <c r="E14" s="61">
        <f>DOCU_BS!D35/DOCU_BS!D65</f>
        <v>7.1729861821039673</v>
      </c>
      <c r="F14" s="61">
        <f>DOCU_BS!E35/DOCU_BS!E65</f>
        <v>3.4615495847724898</v>
      </c>
      <c r="G14" s="61">
        <f>DOCU_BS!F35/DOCU_BS!F65</f>
        <v>2.6294220671200366</v>
      </c>
      <c r="I14" s="61">
        <f>1/(1-I12)</f>
        <v>2.4461839530332679</v>
      </c>
      <c r="J14" s="61">
        <f>1/(1-J12)</f>
        <v>1.3966480446927374</v>
      </c>
    </row>
    <row r="15" spans="2:10" x14ac:dyDescent="0.25">
      <c r="B15" s="2" t="s">
        <v>13</v>
      </c>
      <c r="C15" s="63">
        <f>DOCU_IS!B37/AVERAGE(DOCU_BS!B65:C65)</f>
        <v>-0.21831337716596289</v>
      </c>
      <c r="D15" s="63">
        <f>DOCU_IS!C37/AVERAGE(DOCU_BS!C65:D65)</f>
        <v>-0.23277227064067593</v>
      </c>
      <c r="E15" s="63">
        <f>DOCU_IS!D37/AVERAGE(DOCU_BS!D65:E65)</f>
        <v>-0.55791088727432847</v>
      </c>
      <c r="F15" s="63">
        <f>DOCU_IS!E37/AVERAGE(DOCU_BS!E65:F65)</f>
        <v>-0.35902640586754936</v>
      </c>
      <c r="G15" s="63">
        <f>DOCU_IS!F37/AVERAGE(DOCU_BS!F65:G65)</f>
        <v>-3.0934809258869698</v>
      </c>
      <c r="I15" s="41">
        <f>Peer!M31</f>
        <v>-1.274</v>
      </c>
      <c r="J15" s="42" t="str">
        <f>Industry!G18</f>
        <v>3.6%</v>
      </c>
    </row>
    <row r="17" spans="2:7" x14ac:dyDescent="0.25">
      <c r="B17" s="7" t="s">
        <v>14</v>
      </c>
      <c r="C17" s="8"/>
      <c r="D17" s="8"/>
      <c r="E17" s="8"/>
      <c r="F17" s="8"/>
      <c r="G17" s="8"/>
    </row>
    <row r="18" spans="2:7" x14ac:dyDescent="0.25">
      <c r="B18" s="2" t="s">
        <v>3</v>
      </c>
      <c r="C18" s="61">
        <f>C11</f>
        <v>0.90598552210709971</v>
      </c>
      <c r="D18" s="61">
        <f t="shared" ref="D18:G18" si="1">D11</f>
        <v>0.86400635372051016</v>
      </c>
      <c r="E18" s="61">
        <f t="shared" si="1"/>
        <v>0.68740256100027319</v>
      </c>
      <c r="F18" s="61">
        <f t="shared" si="1"/>
        <v>0.55551445792237686</v>
      </c>
      <c r="G18" s="61">
        <f t="shared" si="1"/>
        <v>0.62715588778691866</v>
      </c>
    </row>
    <row r="19" spans="2:7" x14ac:dyDescent="0.25">
      <c r="B19" s="2" t="s">
        <v>11</v>
      </c>
      <c r="C19" s="61">
        <f>AVERAGE(DOCU_BS!B35:C35)/AVERAGE(DOCU_BS!B65:C65)</f>
        <v>6.2209310140122538</v>
      </c>
      <c r="D19" s="61">
        <f>AVERAGE(DOCU_BS!C35:D35)/AVERAGE(DOCU_BS!C65:D65)</f>
        <v>8.1128534362317879</v>
      </c>
      <c r="E19" s="61">
        <f>AVERAGE(DOCU_BS!D35:E35)/AVERAGE(DOCU_BS!D65:E65)</f>
        <v>4.8478609368119772</v>
      </c>
      <c r="F19" s="61">
        <f>AVERAGE(DOCU_BS!E35:F35)/AVERAGE(DOCU_BS!E65:F65)</f>
        <v>3.0210978134539053</v>
      </c>
      <c r="G19" s="61">
        <f>AVERAGE(DOCU_BS!F35:G35)/AVERAGE(DOCU_BS!F65:G65)</f>
        <v>8.107640526052359</v>
      </c>
    </row>
    <row r="20" spans="2:7" x14ac:dyDescent="0.25">
      <c r="B20" s="9" t="s">
        <v>15</v>
      </c>
      <c r="C20" s="64">
        <f>DOCU_IS!B37/DOCU_IS!B21</f>
        <v>-3.8735012907828763E-2</v>
      </c>
      <c r="D20" s="64">
        <f>DOCU_IS!C37/DOCU_IS!C21</f>
        <v>-3.3207843725337687E-2</v>
      </c>
      <c r="E20" s="64">
        <f>DOCU_IS!D37/DOCU_IS!D21</f>
        <v>-0.16741853498200679</v>
      </c>
      <c r="F20" s="64">
        <f>DOCU_IS!E37/DOCU_IS!E21</f>
        <v>-0.2139273140576054</v>
      </c>
      <c r="G20" s="64">
        <f>DOCU_IS!F37/DOCU_IS!F21</f>
        <v>-0.60838353764574471</v>
      </c>
    </row>
    <row r="21" spans="2:7" x14ac:dyDescent="0.25">
      <c r="B21" s="2" t="s">
        <v>13</v>
      </c>
      <c r="C21" s="63">
        <f>C20*C19*C18</f>
        <v>-0.21831337716596289</v>
      </c>
      <c r="D21" s="63">
        <f t="shared" ref="D21:G21" si="2">D20*D19*D18</f>
        <v>-0.23277227064067599</v>
      </c>
      <c r="E21" s="63">
        <f t="shared" si="2"/>
        <v>-0.55791088727432858</v>
      </c>
      <c r="F21" s="63">
        <f t="shared" si="2"/>
        <v>-0.35902640586754941</v>
      </c>
      <c r="G21" s="63">
        <f t="shared" si="2"/>
        <v>-3.0934809258869702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E096-A1FD-4A42-83AA-5052ABA989C5}">
  <dimension ref="A1"/>
  <sheetViews>
    <sheetView zoomScale="145" zoomScaleNormal="145" workbookViewId="0">
      <selection activeCell="E36" sqref="E36"/>
    </sheetView>
  </sheetViews>
  <sheetFormatPr defaultRowHeight="13.2"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E9BD9-71A6-4EE2-8DE0-C7970D5CF7EF}">
  <sheetPr>
    <outlinePr summaryBelow="0" summaryRight="0"/>
    <pageSetUpPr autoPageBreaks="0"/>
  </sheetPr>
  <dimension ref="A5:IU48"/>
  <sheetViews>
    <sheetView workbookViewId="0">
      <selection activeCell="B21" sqref="B21"/>
    </sheetView>
  </sheetViews>
  <sheetFormatPr defaultRowHeight="10.199999999999999" x14ac:dyDescent="0.2"/>
  <cols>
    <col min="1" max="1" width="45.77734375" style="11" customWidth="1"/>
    <col min="2" max="6" width="14.77734375" style="11" customWidth="1"/>
    <col min="7" max="16384" width="8.88671875" style="11"/>
  </cols>
  <sheetData>
    <row r="5" spans="1:255" ht="16.2" x14ac:dyDescent="0.25">
      <c r="A5" s="24" t="s">
        <v>73</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54</v>
      </c>
      <c r="B14" s="20"/>
      <c r="C14" s="20"/>
      <c r="D14" s="20"/>
      <c r="E14" s="20"/>
      <c r="F14" s="20"/>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8" t="s">
        <v>53</v>
      </c>
      <c r="B15" s="49" t="s">
        <v>48</v>
      </c>
      <c r="C15" s="49" t="s">
        <v>49</v>
      </c>
      <c r="D15" s="49" t="s">
        <v>50</v>
      </c>
      <c r="E15" s="49" t="s">
        <v>51</v>
      </c>
      <c r="F15" s="49" t="s">
        <v>52</v>
      </c>
    </row>
    <row r="16" spans="1:255" x14ac:dyDescent="0.2">
      <c r="A16" s="50" t="s">
        <v>8</v>
      </c>
      <c r="B16" s="51" t="s">
        <v>7</v>
      </c>
      <c r="C16" s="51" t="s">
        <v>7</v>
      </c>
      <c r="D16" s="51" t="s">
        <v>7</v>
      </c>
      <c r="E16" s="51" t="s">
        <v>7</v>
      </c>
      <c r="F16" s="51" t="s">
        <v>7</v>
      </c>
    </row>
    <row r="17" spans="1:6" x14ac:dyDescent="0.2">
      <c r="A17" s="48" t="s">
        <v>47</v>
      </c>
      <c r="B17" s="49" t="s">
        <v>6</v>
      </c>
      <c r="C17" s="49" t="s">
        <v>6</v>
      </c>
      <c r="D17" s="49" t="s">
        <v>6</v>
      </c>
      <c r="E17" s="49" t="s">
        <v>6</v>
      </c>
      <c r="F17" s="49" t="s">
        <v>6</v>
      </c>
    </row>
    <row r="18" spans="1:6" x14ac:dyDescent="0.2">
      <c r="A18" s="16" t="s">
        <v>46</v>
      </c>
      <c r="B18" s="15"/>
      <c r="C18" s="15"/>
      <c r="D18" s="15"/>
      <c r="E18" s="15"/>
      <c r="F18" s="15"/>
    </row>
    <row r="19" spans="1:6" x14ac:dyDescent="0.2">
      <c r="A19" s="15" t="s">
        <v>43</v>
      </c>
      <c r="B19" s="17">
        <v>2442177</v>
      </c>
      <c r="C19" s="17">
        <v>2037272</v>
      </c>
      <c r="D19" s="17">
        <v>1381397</v>
      </c>
      <c r="E19" s="17">
        <v>918463</v>
      </c>
      <c r="F19" s="17">
        <v>663657</v>
      </c>
    </row>
    <row r="20" spans="1:6" x14ac:dyDescent="0.2">
      <c r="A20" s="15" t="s">
        <v>42</v>
      </c>
      <c r="B20" s="17">
        <v>73738</v>
      </c>
      <c r="C20" s="17">
        <v>69941</v>
      </c>
      <c r="D20" s="17">
        <v>71650</v>
      </c>
      <c r="E20" s="17">
        <v>55508</v>
      </c>
      <c r="F20" s="17">
        <v>37312</v>
      </c>
    </row>
    <row r="21" spans="1:6" x14ac:dyDescent="0.2">
      <c r="A21" s="16" t="s">
        <v>45</v>
      </c>
      <c r="B21" s="18">
        <v>2515915</v>
      </c>
      <c r="C21" s="18">
        <v>2107213</v>
      </c>
      <c r="D21" s="18">
        <v>1453047</v>
      </c>
      <c r="E21" s="18">
        <v>973971</v>
      </c>
      <c r="F21" s="18">
        <v>700969</v>
      </c>
    </row>
    <row r="22" spans="1:6" x14ac:dyDescent="0.2">
      <c r="A22" s="15"/>
      <c r="B22" s="15"/>
      <c r="C22" s="15"/>
      <c r="D22" s="15"/>
      <c r="E22" s="15"/>
      <c r="F22" s="15"/>
    </row>
    <row r="23" spans="1:6" x14ac:dyDescent="0.2">
      <c r="A23" s="16" t="s">
        <v>44</v>
      </c>
      <c r="B23" s="15"/>
      <c r="C23" s="15"/>
      <c r="D23" s="15"/>
      <c r="E23" s="15"/>
      <c r="F23" s="15"/>
    </row>
    <row r="24" spans="1:6" x14ac:dyDescent="0.2">
      <c r="A24" s="15" t="s">
        <v>43</v>
      </c>
      <c r="B24" s="17">
        <v>-426077</v>
      </c>
      <c r="C24" s="17">
        <v>-343661</v>
      </c>
      <c r="D24" s="17">
        <v>-259992</v>
      </c>
      <c r="E24" s="17">
        <v>-163931</v>
      </c>
      <c r="F24" s="17">
        <v>-117764</v>
      </c>
    </row>
    <row r="25" spans="1:6" x14ac:dyDescent="0.2">
      <c r="A25" s="15" t="s">
        <v>42</v>
      </c>
      <c r="B25" s="17">
        <v>-110011</v>
      </c>
      <c r="C25" s="17">
        <v>-122790</v>
      </c>
      <c r="D25" s="17">
        <v>-104066</v>
      </c>
      <c r="E25" s="17">
        <v>-79303</v>
      </c>
      <c r="F25" s="17">
        <v>-74657</v>
      </c>
    </row>
    <row r="26" spans="1:6" x14ac:dyDescent="0.2">
      <c r="A26" s="15" t="s">
        <v>41</v>
      </c>
      <c r="B26" s="17">
        <v>-1242711</v>
      </c>
      <c r="C26" s="17">
        <v>-1076527</v>
      </c>
      <c r="D26" s="17">
        <v>-798625</v>
      </c>
      <c r="E26" s="17">
        <v>-591379</v>
      </c>
      <c r="F26" s="17">
        <v>-539606</v>
      </c>
    </row>
    <row r="27" spans="1:6" x14ac:dyDescent="0.2">
      <c r="A27" s="15" t="s">
        <v>40</v>
      </c>
      <c r="B27" s="17">
        <v>-316228</v>
      </c>
      <c r="C27" s="17">
        <v>-232757</v>
      </c>
      <c r="D27" s="17">
        <v>-192697</v>
      </c>
      <c r="E27" s="17">
        <v>-147315</v>
      </c>
      <c r="F27" s="17">
        <v>-209297</v>
      </c>
    </row>
    <row r="28" spans="1:6" x14ac:dyDescent="0.2">
      <c r="A28" s="15" t="s">
        <v>39</v>
      </c>
      <c r="B28" s="17">
        <v>-480584</v>
      </c>
      <c r="C28" s="17">
        <v>-393362</v>
      </c>
      <c r="D28" s="17">
        <v>-271522</v>
      </c>
      <c r="E28" s="17">
        <v>-185552</v>
      </c>
      <c r="F28" s="17">
        <v>-185968</v>
      </c>
    </row>
    <row r="29" spans="1:6" x14ac:dyDescent="0.2">
      <c r="A29" s="15" t="s">
        <v>38</v>
      </c>
      <c r="B29" s="17">
        <v>-28335</v>
      </c>
      <c r="C29" s="17" t="s">
        <v>5</v>
      </c>
      <c r="D29" s="17" t="s">
        <v>5</v>
      </c>
      <c r="E29" s="17" t="s">
        <v>5</v>
      </c>
      <c r="F29" s="17" t="s">
        <v>5</v>
      </c>
    </row>
    <row r="30" spans="1:6" x14ac:dyDescent="0.2">
      <c r="A30" s="15" t="s">
        <v>37</v>
      </c>
      <c r="B30" s="17">
        <v>-6389</v>
      </c>
      <c r="C30" s="17">
        <v>-6443</v>
      </c>
      <c r="D30" s="17">
        <v>-30799</v>
      </c>
      <c r="E30" s="17">
        <v>-29254</v>
      </c>
      <c r="F30" s="17">
        <v>-10844</v>
      </c>
    </row>
    <row r="31" spans="1:6" x14ac:dyDescent="0.2">
      <c r="A31" s="15" t="s">
        <v>36</v>
      </c>
      <c r="B31" s="17">
        <v>4539</v>
      </c>
      <c r="C31" s="17">
        <v>1413</v>
      </c>
      <c r="D31" s="17">
        <v>8914</v>
      </c>
      <c r="E31" s="17">
        <v>19207</v>
      </c>
      <c r="F31" s="17">
        <v>8959</v>
      </c>
    </row>
    <row r="32" spans="1:6" x14ac:dyDescent="0.2">
      <c r="A32" s="15" t="s">
        <v>35</v>
      </c>
      <c r="B32" s="17" t="s">
        <v>5</v>
      </c>
      <c r="C32" s="17" t="s">
        <v>5</v>
      </c>
      <c r="D32" s="17">
        <v>-33752</v>
      </c>
      <c r="E32" s="17" t="s">
        <v>5</v>
      </c>
      <c r="F32" s="17" t="s">
        <v>5</v>
      </c>
    </row>
    <row r="33" spans="1:6" x14ac:dyDescent="0.2">
      <c r="A33" s="16" t="s">
        <v>34</v>
      </c>
      <c r="B33" s="18">
        <v>-89881</v>
      </c>
      <c r="C33" s="18">
        <v>-66914</v>
      </c>
      <c r="D33" s="18">
        <v>-229492</v>
      </c>
      <c r="E33" s="18">
        <v>-203556</v>
      </c>
      <c r="F33" s="18">
        <v>-428208</v>
      </c>
    </row>
    <row r="34" spans="1:6" x14ac:dyDescent="0.2">
      <c r="A34" s="15"/>
      <c r="B34" s="15"/>
      <c r="C34" s="15"/>
      <c r="D34" s="15"/>
      <c r="E34" s="15"/>
      <c r="F34" s="15"/>
    </row>
    <row r="35" spans="1:6" x14ac:dyDescent="0.2">
      <c r="A35" s="16" t="s">
        <v>33</v>
      </c>
      <c r="B35" s="15"/>
      <c r="C35" s="15"/>
      <c r="D35" s="15"/>
      <c r="E35" s="15"/>
      <c r="F35" s="15"/>
    </row>
    <row r="36" spans="1:6" x14ac:dyDescent="0.2">
      <c r="A36" s="15" t="s">
        <v>32</v>
      </c>
      <c r="B36" s="17">
        <v>-7573</v>
      </c>
      <c r="C36" s="17">
        <v>-3062</v>
      </c>
      <c r="D36" s="17">
        <v>-13775</v>
      </c>
      <c r="E36" s="17">
        <v>-4803</v>
      </c>
      <c r="F36" s="17">
        <v>1750</v>
      </c>
    </row>
    <row r="37" spans="1:6" x14ac:dyDescent="0.2">
      <c r="A37" s="16" t="s">
        <v>31</v>
      </c>
      <c r="B37" s="18">
        <v>-97454</v>
      </c>
      <c r="C37" s="18">
        <v>-69976</v>
      </c>
      <c r="D37" s="18">
        <v>-243267</v>
      </c>
      <c r="E37" s="18">
        <v>-208359</v>
      </c>
      <c r="F37" s="18">
        <v>-426458</v>
      </c>
    </row>
    <row r="38" spans="1:6" x14ac:dyDescent="0.2">
      <c r="A38" s="15"/>
      <c r="B38" s="15"/>
      <c r="C38" s="15"/>
      <c r="D38" s="15"/>
      <c r="E38" s="15"/>
      <c r="F38" s="15"/>
    </row>
    <row r="39" spans="1:6" x14ac:dyDescent="0.2">
      <c r="A39" s="16" t="s">
        <v>30</v>
      </c>
      <c r="B39" s="15"/>
      <c r="C39" s="15"/>
      <c r="D39" s="15"/>
      <c r="E39" s="15"/>
      <c r="F39" s="15"/>
    </row>
    <row r="40" spans="1:6" x14ac:dyDescent="0.2">
      <c r="A40" s="15" t="s">
        <v>29</v>
      </c>
      <c r="B40" s="17" t="s">
        <v>5</v>
      </c>
      <c r="C40" s="17" t="s">
        <v>5</v>
      </c>
      <c r="D40" s="17" t="s">
        <v>5</v>
      </c>
      <c r="E40" s="17" t="s">
        <v>5</v>
      </c>
      <c r="F40" s="17">
        <v>-353</v>
      </c>
    </row>
    <row r="41" spans="1:6" x14ac:dyDescent="0.2">
      <c r="A41" s="15"/>
      <c r="B41" s="15"/>
      <c r="C41" s="15"/>
      <c r="D41" s="15"/>
      <c r="E41" s="15"/>
      <c r="F41" s="15"/>
    </row>
    <row r="42" spans="1:6" x14ac:dyDescent="0.2">
      <c r="A42" s="16" t="s">
        <v>28</v>
      </c>
      <c r="B42" s="15"/>
      <c r="C42" s="15"/>
      <c r="D42" s="15"/>
      <c r="E42" s="15"/>
      <c r="F42" s="15"/>
    </row>
    <row r="43" spans="1:6" x14ac:dyDescent="0.2">
      <c r="A43" s="15" t="s">
        <v>27</v>
      </c>
      <c r="B43" s="14">
        <v>1979827</v>
      </c>
      <c r="C43" s="14">
        <v>1640762</v>
      </c>
      <c r="D43" s="14">
        <v>1088989</v>
      </c>
      <c r="E43" s="14">
        <v>730737</v>
      </c>
      <c r="F43" s="14">
        <v>508548</v>
      </c>
    </row>
    <row r="44" spans="1:6" x14ac:dyDescent="0.2">
      <c r="A44" s="15" t="s">
        <v>26</v>
      </c>
      <c r="B44" s="14">
        <v>-88031</v>
      </c>
      <c r="C44" s="14">
        <v>-61884</v>
      </c>
      <c r="D44" s="14">
        <v>-173855</v>
      </c>
      <c r="E44" s="14">
        <v>-193509</v>
      </c>
      <c r="F44" s="14">
        <v>-426323</v>
      </c>
    </row>
    <row r="45" spans="1:6" x14ac:dyDescent="0.2">
      <c r="A45" s="15" t="s">
        <v>25</v>
      </c>
      <c r="B45" s="14">
        <v>-0.49</v>
      </c>
      <c r="C45" s="14">
        <v>-0.36</v>
      </c>
      <c r="D45" s="14">
        <v>-1.31</v>
      </c>
      <c r="E45" s="14">
        <v>-1.18</v>
      </c>
      <c r="F45" s="14">
        <v>-3.16</v>
      </c>
    </row>
    <row r="46" spans="1:6" x14ac:dyDescent="0.2">
      <c r="A46" s="13"/>
      <c r="B46" s="13"/>
      <c r="C46" s="13"/>
      <c r="D46" s="13"/>
      <c r="E46" s="13"/>
      <c r="F46" s="13"/>
    </row>
    <row r="47" spans="1:6" x14ac:dyDescent="0.2">
      <c r="A47" s="11" t="s">
        <v>24</v>
      </c>
    </row>
    <row r="48" spans="1:6" x14ac:dyDescent="0.2">
      <c r="A48" s="12" t="s">
        <v>23</v>
      </c>
    </row>
  </sheetData>
  <pageMargins left="0.2" right="0.2" top="0.5" bottom="0.5" header="0.5" footer="0.5"/>
  <pageSetup fitToWidth="0" fitToHeight="0" orientation="landscape"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CA8D6-101E-4BBE-8C4A-8CCE9D4D5F9E}">
  <sheetPr>
    <outlinePr summaryBelow="0" summaryRight="0"/>
    <pageSetUpPr autoPageBreaks="0"/>
  </sheetPr>
  <dimension ref="A5:IU66"/>
  <sheetViews>
    <sheetView topLeftCell="A22" workbookViewId="0">
      <selection activeCell="A65" sqref="A65"/>
    </sheetView>
  </sheetViews>
  <sheetFormatPr defaultRowHeight="10.199999999999999" x14ac:dyDescent="0.2"/>
  <cols>
    <col min="1" max="1" width="45.77734375" style="11" customWidth="1"/>
    <col min="2" max="6" width="14.77734375" style="11" customWidth="1"/>
    <col min="7" max="7" width="10" style="11" bestFit="1" customWidth="1"/>
    <col min="8" max="16384" width="8.88671875" style="11"/>
  </cols>
  <sheetData>
    <row r="5" spans="1:255" ht="16.2" x14ac:dyDescent="0.25">
      <c r="A5" s="24" t="s">
        <v>119</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118</v>
      </c>
      <c r="B14" s="20"/>
      <c r="C14" s="20"/>
      <c r="D14" s="20"/>
      <c r="E14" s="20"/>
      <c r="F14" s="20"/>
      <c r="G14" s="20"/>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3" t="s">
        <v>117</v>
      </c>
      <c r="B15" s="44">
        <v>44957</v>
      </c>
      <c r="C15" s="44">
        <v>44592</v>
      </c>
      <c r="D15" s="44">
        <v>44227</v>
      </c>
      <c r="E15" s="44">
        <v>43861</v>
      </c>
      <c r="F15" s="44">
        <v>43496</v>
      </c>
      <c r="G15" s="44">
        <v>43131</v>
      </c>
    </row>
    <row r="16" spans="1:255" x14ac:dyDescent="0.2">
      <c r="A16" s="45" t="s">
        <v>8</v>
      </c>
      <c r="B16" s="46" t="s">
        <v>7</v>
      </c>
      <c r="C16" s="46" t="s">
        <v>7</v>
      </c>
      <c r="D16" s="46" t="s">
        <v>7</v>
      </c>
      <c r="E16" s="46" t="s">
        <v>7</v>
      </c>
      <c r="F16" s="46" t="s">
        <v>7</v>
      </c>
      <c r="G16" s="46" t="s">
        <v>7</v>
      </c>
    </row>
    <row r="17" spans="1:7" x14ac:dyDescent="0.2">
      <c r="A17" s="43" t="s">
        <v>47</v>
      </c>
      <c r="B17" s="47" t="s">
        <v>6</v>
      </c>
      <c r="C17" s="47" t="s">
        <v>6</v>
      </c>
      <c r="D17" s="47" t="s">
        <v>6</v>
      </c>
      <c r="E17" s="47" t="s">
        <v>6</v>
      </c>
      <c r="F17" s="47" t="s">
        <v>6</v>
      </c>
      <c r="G17" s="47" t="s">
        <v>6</v>
      </c>
    </row>
    <row r="18" spans="1:7" x14ac:dyDescent="0.2">
      <c r="A18" s="66" t="s">
        <v>116</v>
      </c>
      <c r="B18" s="58"/>
      <c r="C18" s="58"/>
      <c r="D18" s="58"/>
      <c r="E18" s="58"/>
      <c r="F18" s="58"/>
      <c r="G18" s="58"/>
    </row>
    <row r="19" spans="1:7" x14ac:dyDescent="0.2">
      <c r="A19" s="58" t="s">
        <v>115</v>
      </c>
      <c r="B19" s="59">
        <v>721895</v>
      </c>
      <c r="C19" s="59">
        <v>509059</v>
      </c>
      <c r="D19" s="59">
        <v>566055</v>
      </c>
      <c r="E19" s="59">
        <v>241203</v>
      </c>
      <c r="F19" s="59">
        <v>517811</v>
      </c>
      <c r="G19" s="59">
        <v>256867</v>
      </c>
    </row>
    <row r="20" spans="1:7" x14ac:dyDescent="0.2">
      <c r="A20" s="58" t="s">
        <v>114</v>
      </c>
      <c r="B20" s="59">
        <v>309771</v>
      </c>
      <c r="C20" s="59">
        <v>293763</v>
      </c>
      <c r="D20" s="59">
        <v>207450</v>
      </c>
      <c r="E20" s="59">
        <v>414939</v>
      </c>
      <c r="F20" s="59">
        <v>251203</v>
      </c>
      <c r="G20" s="59" t="s">
        <v>5</v>
      </c>
    </row>
    <row r="21" spans="1:7" x14ac:dyDescent="0.2">
      <c r="A21" s="58" t="s">
        <v>113</v>
      </c>
      <c r="B21" s="59">
        <v>516914</v>
      </c>
      <c r="C21" s="59">
        <v>440950</v>
      </c>
      <c r="D21" s="59">
        <v>323570</v>
      </c>
      <c r="E21" s="59">
        <v>237841</v>
      </c>
      <c r="F21" s="59">
        <v>174548</v>
      </c>
      <c r="G21" s="59">
        <v>123750</v>
      </c>
    </row>
    <row r="22" spans="1:7" x14ac:dyDescent="0.2">
      <c r="A22" s="58" t="s">
        <v>112</v>
      </c>
      <c r="B22" s="59">
        <v>12437</v>
      </c>
      <c r="C22" s="59">
        <v>12588</v>
      </c>
      <c r="D22" s="59">
        <v>16883</v>
      </c>
      <c r="E22" s="59">
        <v>12502</v>
      </c>
      <c r="F22" s="59">
        <v>10616</v>
      </c>
      <c r="G22" s="59">
        <v>14260</v>
      </c>
    </row>
    <row r="23" spans="1:7" x14ac:dyDescent="0.2">
      <c r="A23" s="58" t="s">
        <v>111</v>
      </c>
      <c r="B23" s="59">
        <v>69987</v>
      </c>
      <c r="C23" s="59">
        <v>63236</v>
      </c>
      <c r="D23" s="59">
        <v>48390</v>
      </c>
      <c r="E23" s="59">
        <v>37405</v>
      </c>
      <c r="F23" s="59">
        <v>29976</v>
      </c>
      <c r="G23" s="59">
        <v>23349</v>
      </c>
    </row>
    <row r="24" spans="1:7" x14ac:dyDescent="0.2">
      <c r="A24" s="58" t="s">
        <v>110</v>
      </c>
      <c r="B24" s="59" t="s">
        <v>5</v>
      </c>
      <c r="C24" s="59" t="s">
        <v>5</v>
      </c>
      <c r="D24" s="59" t="s">
        <v>5</v>
      </c>
      <c r="E24" s="59" t="s">
        <v>5</v>
      </c>
      <c r="F24" s="59">
        <v>367</v>
      </c>
      <c r="G24" s="59">
        <v>569</v>
      </c>
    </row>
    <row r="25" spans="1:7" x14ac:dyDescent="0.2">
      <c r="A25" s="66" t="s">
        <v>109</v>
      </c>
      <c r="B25" s="60">
        <v>1631004</v>
      </c>
      <c r="C25" s="60">
        <v>1319596</v>
      </c>
      <c r="D25" s="60">
        <v>1162348</v>
      </c>
      <c r="E25" s="60">
        <v>943890</v>
      </c>
      <c r="F25" s="60">
        <v>984521</v>
      </c>
      <c r="G25" s="60">
        <v>418795</v>
      </c>
    </row>
    <row r="26" spans="1:7" x14ac:dyDescent="0.2">
      <c r="A26" s="58"/>
      <c r="B26" s="58"/>
      <c r="C26" s="58"/>
      <c r="D26" s="58"/>
      <c r="E26" s="58"/>
      <c r="F26" s="58"/>
      <c r="G26" s="58"/>
    </row>
    <row r="27" spans="1:7" x14ac:dyDescent="0.2">
      <c r="A27" s="66" t="s">
        <v>108</v>
      </c>
      <c r="B27" s="58"/>
      <c r="C27" s="58"/>
      <c r="D27" s="58"/>
      <c r="E27" s="58"/>
      <c r="F27" s="58"/>
      <c r="G27" s="58"/>
    </row>
    <row r="28" spans="1:7" x14ac:dyDescent="0.2">
      <c r="A28" s="58" t="s">
        <v>107</v>
      </c>
      <c r="B28" s="59">
        <v>141493</v>
      </c>
      <c r="C28" s="59">
        <v>126021</v>
      </c>
      <c r="D28" s="59">
        <v>159352</v>
      </c>
      <c r="E28" s="59">
        <v>149833</v>
      </c>
      <c r="F28" s="59"/>
      <c r="G28" s="59"/>
    </row>
    <row r="29" spans="1:7" x14ac:dyDescent="0.2">
      <c r="A29" s="58" t="s">
        <v>106</v>
      </c>
      <c r="B29" s="59">
        <v>199892</v>
      </c>
      <c r="C29" s="59">
        <v>184664</v>
      </c>
      <c r="D29" s="59">
        <v>165039</v>
      </c>
      <c r="E29" s="59">
        <v>128293</v>
      </c>
      <c r="F29" s="59">
        <v>75832</v>
      </c>
      <c r="G29" s="59">
        <v>63019</v>
      </c>
    </row>
    <row r="30" spans="1:7" x14ac:dyDescent="0.2">
      <c r="A30" s="58" t="s">
        <v>105</v>
      </c>
      <c r="B30" s="59">
        <v>186049</v>
      </c>
      <c r="C30" s="59">
        <v>94938</v>
      </c>
      <c r="D30" s="59">
        <v>92717</v>
      </c>
      <c r="E30" s="59">
        <v>239729</v>
      </c>
      <c r="F30" s="59">
        <v>164220</v>
      </c>
      <c r="G30" s="59" t="s">
        <v>5</v>
      </c>
    </row>
    <row r="31" spans="1:7" x14ac:dyDescent="0.2">
      <c r="A31" s="58" t="s">
        <v>104</v>
      </c>
      <c r="B31" s="59">
        <v>353619</v>
      </c>
      <c r="C31" s="59">
        <v>355058</v>
      </c>
      <c r="D31" s="59">
        <v>350151</v>
      </c>
      <c r="E31" s="59">
        <v>194882</v>
      </c>
      <c r="F31" s="59">
        <v>195225</v>
      </c>
      <c r="G31" s="59">
        <v>37306</v>
      </c>
    </row>
    <row r="32" spans="1:7" x14ac:dyDescent="0.2">
      <c r="A32" s="58" t="s">
        <v>103</v>
      </c>
      <c r="B32" s="59">
        <v>70280</v>
      </c>
      <c r="C32" s="59">
        <v>98816</v>
      </c>
      <c r="D32" s="59">
        <v>121828</v>
      </c>
      <c r="E32" s="59">
        <v>56500</v>
      </c>
      <c r="F32" s="59">
        <v>74203</v>
      </c>
      <c r="G32" s="59">
        <v>14148</v>
      </c>
    </row>
    <row r="33" spans="1:7" x14ac:dyDescent="0.2">
      <c r="A33" s="58" t="s">
        <v>102</v>
      </c>
      <c r="B33" s="59">
        <v>350899</v>
      </c>
      <c r="C33" s="59">
        <v>311835</v>
      </c>
      <c r="D33" s="59">
        <v>260130</v>
      </c>
      <c r="E33" s="59">
        <v>153333</v>
      </c>
      <c r="F33" s="59">
        <v>112583</v>
      </c>
      <c r="G33" s="59">
        <v>75535</v>
      </c>
    </row>
    <row r="34" spans="1:7" x14ac:dyDescent="0.2">
      <c r="A34" s="58" t="s">
        <v>101</v>
      </c>
      <c r="B34" s="59">
        <v>79484</v>
      </c>
      <c r="C34" s="59">
        <v>50337</v>
      </c>
      <c r="D34" s="59">
        <v>24942</v>
      </c>
      <c r="E34" s="59">
        <v>24678</v>
      </c>
      <c r="F34" s="59">
        <v>8833</v>
      </c>
      <c r="G34" s="59">
        <v>11170</v>
      </c>
    </row>
    <row r="35" spans="1:7" x14ac:dyDescent="0.2">
      <c r="A35" s="66" t="s">
        <v>100</v>
      </c>
      <c r="B35" s="60">
        <v>3012720</v>
      </c>
      <c r="C35" s="60">
        <v>2541265</v>
      </c>
      <c r="D35" s="60">
        <v>2336507</v>
      </c>
      <c r="E35" s="60">
        <v>1891138</v>
      </c>
      <c r="F35" s="60">
        <v>1615417</v>
      </c>
      <c r="G35" s="60">
        <v>619973</v>
      </c>
    </row>
    <row r="36" spans="1:7" x14ac:dyDescent="0.2">
      <c r="A36" s="58"/>
      <c r="B36" s="58"/>
      <c r="C36" s="58"/>
      <c r="D36" s="58"/>
      <c r="E36" s="58"/>
      <c r="F36" s="58"/>
      <c r="G36" s="58"/>
    </row>
    <row r="37" spans="1:7" x14ac:dyDescent="0.2">
      <c r="A37" s="66" t="s">
        <v>99</v>
      </c>
      <c r="B37" s="58"/>
      <c r="C37" s="58"/>
      <c r="D37" s="58"/>
      <c r="E37" s="58"/>
      <c r="F37" s="58"/>
      <c r="G37" s="58"/>
    </row>
    <row r="38" spans="1:7" x14ac:dyDescent="0.2">
      <c r="A38" s="58" t="s">
        <v>98</v>
      </c>
      <c r="B38" s="59">
        <v>24393</v>
      </c>
      <c r="C38" s="59">
        <v>52804</v>
      </c>
      <c r="D38" s="59">
        <v>37367</v>
      </c>
      <c r="E38" s="59">
        <v>28144</v>
      </c>
      <c r="F38" s="59">
        <v>19590</v>
      </c>
      <c r="G38" s="59">
        <v>23713</v>
      </c>
    </row>
    <row r="39" spans="1:7" x14ac:dyDescent="0.2">
      <c r="A39" s="58" t="s">
        <v>537</v>
      </c>
      <c r="B39" s="59" t="s">
        <v>5</v>
      </c>
      <c r="C39" s="59" t="s">
        <v>5</v>
      </c>
      <c r="D39" s="59" t="s">
        <v>5</v>
      </c>
      <c r="E39" s="59" t="s">
        <v>5</v>
      </c>
      <c r="F39" s="59" t="s">
        <v>5</v>
      </c>
      <c r="G39" s="59">
        <v>15734</v>
      </c>
    </row>
    <row r="40" spans="1:7" x14ac:dyDescent="0.2">
      <c r="A40" s="58" t="s">
        <v>97</v>
      </c>
      <c r="B40" s="59">
        <v>163133</v>
      </c>
      <c r="C40" s="59">
        <v>160163</v>
      </c>
      <c r="D40" s="59">
        <v>156158</v>
      </c>
      <c r="E40" s="59">
        <v>83189</v>
      </c>
      <c r="F40" s="59">
        <v>77553</v>
      </c>
      <c r="G40" s="59">
        <v>50852</v>
      </c>
    </row>
    <row r="41" spans="1:7" x14ac:dyDescent="0.2">
      <c r="A41" s="58" t="s">
        <v>96</v>
      </c>
      <c r="B41" s="59">
        <v>100987</v>
      </c>
      <c r="C41" s="59">
        <v>91377</v>
      </c>
      <c r="D41" s="59">
        <v>66566</v>
      </c>
      <c r="E41" s="59">
        <v>54344</v>
      </c>
      <c r="F41" s="59">
        <v>35658</v>
      </c>
      <c r="G41" s="59" t="s">
        <v>5</v>
      </c>
    </row>
    <row r="42" spans="1:7" x14ac:dyDescent="0.2">
      <c r="A42" s="58" t="s">
        <v>95</v>
      </c>
      <c r="B42" s="59">
        <v>722887</v>
      </c>
      <c r="C42" s="59" t="s">
        <v>5</v>
      </c>
      <c r="D42" s="59">
        <v>20469</v>
      </c>
      <c r="E42" s="59" t="s">
        <v>5</v>
      </c>
      <c r="F42" s="59" t="s">
        <v>5</v>
      </c>
      <c r="G42" s="59" t="s">
        <v>5</v>
      </c>
    </row>
    <row r="43" spans="1:7" x14ac:dyDescent="0.2">
      <c r="A43" s="58" t="s">
        <v>94</v>
      </c>
      <c r="B43" s="59">
        <v>24055</v>
      </c>
      <c r="C43" s="59">
        <v>37404</v>
      </c>
      <c r="D43" s="59">
        <v>32971</v>
      </c>
      <c r="E43" s="59">
        <v>20728</v>
      </c>
      <c r="F43" s="59" t="s">
        <v>5</v>
      </c>
      <c r="G43" s="59" t="s">
        <v>5</v>
      </c>
    </row>
    <row r="44" spans="1:7" x14ac:dyDescent="0.2">
      <c r="A44" s="58" t="s">
        <v>93</v>
      </c>
      <c r="B44" s="59">
        <v>1172867</v>
      </c>
      <c r="C44" s="59">
        <v>1029891</v>
      </c>
      <c r="D44" s="59">
        <v>779642</v>
      </c>
      <c r="E44" s="59">
        <v>507560</v>
      </c>
      <c r="F44" s="59">
        <v>381060</v>
      </c>
      <c r="G44" s="59">
        <v>270188</v>
      </c>
    </row>
    <row r="45" spans="1:7" x14ac:dyDescent="0.2">
      <c r="A45" s="58" t="s">
        <v>92</v>
      </c>
      <c r="B45" s="59" t="s">
        <v>5</v>
      </c>
      <c r="C45" s="59" t="s">
        <v>5</v>
      </c>
      <c r="D45" s="59" t="s">
        <v>5</v>
      </c>
      <c r="E45" s="59" t="s">
        <v>5</v>
      </c>
      <c r="F45" s="59">
        <v>2452</v>
      </c>
      <c r="G45" s="59">
        <v>1758</v>
      </c>
    </row>
    <row r="46" spans="1:7" x14ac:dyDescent="0.2">
      <c r="A46" s="58" t="s">
        <v>538</v>
      </c>
      <c r="B46" s="59" t="s">
        <v>5</v>
      </c>
      <c r="C46" s="59" t="s">
        <v>5</v>
      </c>
      <c r="D46" s="59" t="s">
        <v>5</v>
      </c>
      <c r="E46" s="59" t="s">
        <v>5</v>
      </c>
      <c r="F46" s="59" t="s">
        <v>5</v>
      </c>
      <c r="G46" s="59">
        <v>11574</v>
      </c>
    </row>
    <row r="47" spans="1:7" x14ac:dyDescent="0.2">
      <c r="A47" s="66" t="s">
        <v>91</v>
      </c>
      <c r="B47" s="60">
        <v>2208322</v>
      </c>
      <c r="C47" s="60">
        <v>1371639</v>
      </c>
      <c r="D47" s="60">
        <v>1093173</v>
      </c>
      <c r="E47" s="60">
        <v>693965</v>
      </c>
      <c r="F47" s="60">
        <v>516313</v>
      </c>
      <c r="G47" s="60">
        <v>373819</v>
      </c>
    </row>
    <row r="48" spans="1:7" x14ac:dyDescent="0.2">
      <c r="A48" s="58"/>
      <c r="B48" s="58"/>
      <c r="C48" s="58"/>
      <c r="D48" s="58"/>
      <c r="E48" s="58"/>
      <c r="F48" s="58"/>
      <c r="G48" s="58"/>
    </row>
    <row r="49" spans="1:7" x14ac:dyDescent="0.2">
      <c r="A49" s="66" t="s">
        <v>90</v>
      </c>
      <c r="B49" s="58"/>
      <c r="C49" s="58"/>
      <c r="D49" s="58"/>
      <c r="E49" s="58"/>
      <c r="F49" s="58"/>
      <c r="G49" s="58"/>
    </row>
    <row r="50" spans="1:7" x14ac:dyDescent="0.2">
      <c r="A50" s="58" t="s">
        <v>89</v>
      </c>
      <c r="B50" s="59" t="s">
        <v>5</v>
      </c>
      <c r="C50" s="59" t="s">
        <v>5</v>
      </c>
      <c r="D50" s="59">
        <v>3390</v>
      </c>
      <c r="E50" s="59" t="s">
        <v>5</v>
      </c>
      <c r="F50" s="59" t="s">
        <v>5</v>
      </c>
      <c r="G50" s="59" t="s">
        <v>5</v>
      </c>
    </row>
    <row r="51" spans="1:7" x14ac:dyDescent="0.2">
      <c r="A51" s="58" t="s">
        <v>88</v>
      </c>
      <c r="B51" s="59" t="s">
        <v>5</v>
      </c>
      <c r="C51" s="59">
        <v>718487</v>
      </c>
      <c r="D51" s="59">
        <v>693219</v>
      </c>
      <c r="E51" s="59">
        <v>465321</v>
      </c>
      <c r="F51" s="59">
        <v>438932</v>
      </c>
      <c r="G51" s="59" t="s">
        <v>5</v>
      </c>
    </row>
    <row r="52" spans="1:7" x14ac:dyDescent="0.2">
      <c r="A52" s="58" t="s">
        <v>87</v>
      </c>
      <c r="B52" s="59">
        <v>141348</v>
      </c>
      <c r="C52" s="59">
        <v>126340</v>
      </c>
      <c r="D52" s="59">
        <v>165704</v>
      </c>
      <c r="E52" s="59">
        <v>162432</v>
      </c>
      <c r="F52" s="59" t="s">
        <v>5</v>
      </c>
      <c r="G52" s="59" t="s">
        <v>5</v>
      </c>
    </row>
    <row r="53" spans="1:7" x14ac:dyDescent="0.2">
      <c r="A53" s="58" t="s">
        <v>86</v>
      </c>
      <c r="B53" s="59">
        <v>16925</v>
      </c>
      <c r="C53" s="59">
        <v>16725</v>
      </c>
      <c r="D53" s="59">
        <v>16492</v>
      </c>
      <c r="E53" s="59">
        <v>11478</v>
      </c>
      <c r="F53" s="59">
        <v>7712</v>
      </c>
      <c r="G53" s="59">
        <v>7736</v>
      </c>
    </row>
    <row r="54" spans="1:7" x14ac:dyDescent="0.2">
      <c r="A54" s="58" t="s">
        <v>85</v>
      </c>
      <c r="B54" s="59">
        <v>10723</v>
      </c>
      <c r="C54" s="59">
        <v>9316</v>
      </c>
      <c r="D54" s="59">
        <v>6464</v>
      </c>
      <c r="E54" s="59">
        <v>4920</v>
      </c>
      <c r="F54" s="59">
        <v>4207</v>
      </c>
      <c r="G54" s="59">
        <v>2511</v>
      </c>
    </row>
    <row r="55" spans="1:7" x14ac:dyDescent="0.2">
      <c r="A55" s="58" t="s">
        <v>539</v>
      </c>
      <c r="B55" s="59" t="s">
        <v>5</v>
      </c>
      <c r="C55" s="59" t="s">
        <v>5</v>
      </c>
      <c r="D55" s="59" t="s">
        <v>5</v>
      </c>
      <c r="E55" s="59" t="s">
        <v>5</v>
      </c>
      <c r="F55" s="59" t="s">
        <v>5</v>
      </c>
      <c r="G55" s="59">
        <v>547501</v>
      </c>
    </row>
    <row r="56" spans="1:7" x14ac:dyDescent="0.2">
      <c r="A56" s="58" t="s">
        <v>84</v>
      </c>
      <c r="B56" s="59">
        <v>18115</v>
      </c>
      <c r="C56" s="59">
        <v>23255</v>
      </c>
      <c r="D56" s="59">
        <v>32328</v>
      </c>
      <c r="E56" s="59">
        <v>6695</v>
      </c>
      <c r="F56" s="59">
        <v>9696</v>
      </c>
      <c r="G56" s="59">
        <v>4010</v>
      </c>
    </row>
    <row r="57" spans="1:7" x14ac:dyDescent="0.2">
      <c r="A57" s="58" t="s">
        <v>83</v>
      </c>
      <c r="B57" s="59" t="s">
        <v>5</v>
      </c>
      <c r="C57" s="59" t="s">
        <v>5</v>
      </c>
      <c r="D57" s="59" t="s">
        <v>5</v>
      </c>
      <c r="E57" s="59" t="s">
        <v>5</v>
      </c>
      <c r="F57" s="59">
        <v>24195</v>
      </c>
      <c r="G57" s="59">
        <v>23044</v>
      </c>
    </row>
    <row r="58" spans="1:7" x14ac:dyDescent="0.2">
      <c r="A58" s="58"/>
      <c r="B58" s="58"/>
      <c r="C58" s="58"/>
      <c r="D58" s="58"/>
      <c r="E58" s="58"/>
      <c r="F58" s="58"/>
      <c r="G58" s="58"/>
    </row>
    <row r="59" spans="1:7" x14ac:dyDescent="0.2">
      <c r="A59" s="66" t="s">
        <v>82</v>
      </c>
      <c r="B59" s="58"/>
      <c r="C59" s="58"/>
      <c r="D59" s="58"/>
      <c r="E59" s="58"/>
      <c r="F59" s="58"/>
      <c r="G59" s="58"/>
    </row>
    <row r="60" spans="1:7" x14ac:dyDescent="0.2">
      <c r="A60" s="58" t="s">
        <v>81</v>
      </c>
      <c r="B60" s="59">
        <v>20</v>
      </c>
      <c r="C60" s="59">
        <v>20</v>
      </c>
      <c r="D60" s="59">
        <v>19</v>
      </c>
      <c r="E60" s="59">
        <v>18</v>
      </c>
      <c r="F60" s="59">
        <v>17</v>
      </c>
      <c r="G60" s="59">
        <v>4</v>
      </c>
    </row>
    <row r="61" spans="1:7" x14ac:dyDescent="0.2">
      <c r="A61" s="58" t="s">
        <v>80</v>
      </c>
      <c r="B61" s="59">
        <v>2240732</v>
      </c>
      <c r="C61" s="59">
        <v>1720013</v>
      </c>
      <c r="D61" s="59">
        <v>1702254</v>
      </c>
      <c r="E61" s="59">
        <v>1685167</v>
      </c>
      <c r="F61" s="59">
        <v>1545088</v>
      </c>
      <c r="G61" s="59">
        <v>160265</v>
      </c>
    </row>
    <row r="62" spans="1:7" x14ac:dyDescent="0.2">
      <c r="A62" s="58" t="s">
        <v>79</v>
      </c>
      <c r="B62" s="59">
        <v>-1785</v>
      </c>
      <c r="C62" s="59">
        <v>-1532</v>
      </c>
      <c r="D62" s="59">
        <v>-1048</v>
      </c>
      <c r="E62" s="59" t="s">
        <v>5</v>
      </c>
      <c r="F62" s="59" t="s">
        <v>5</v>
      </c>
      <c r="G62" s="59" t="s">
        <v>5</v>
      </c>
    </row>
    <row r="63" spans="1:7" x14ac:dyDescent="0.2">
      <c r="A63" s="58" t="s">
        <v>78</v>
      </c>
      <c r="B63" s="59">
        <v>-1598684</v>
      </c>
      <c r="C63" s="59">
        <v>-1438189</v>
      </c>
      <c r="D63" s="59">
        <v>-1380452</v>
      </c>
      <c r="E63" s="59">
        <v>-1137185</v>
      </c>
      <c r="F63" s="59">
        <v>-928778</v>
      </c>
      <c r="G63" s="59">
        <v>-502320</v>
      </c>
    </row>
    <row r="64" spans="1:7" x14ac:dyDescent="0.2">
      <c r="A64" s="58" t="s">
        <v>77</v>
      </c>
      <c r="B64" s="59">
        <v>-22996</v>
      </c>
      <c r="C64" s="59">
        <v>-4809</v>
      </c>
      <c r="D64" s="59">
        <v>4964</v>
      </c>
      <c r="E64" s="59">
        <v>-1673</v>
      </c>
      <c r="F64" s="59">
        <v>-1965</v>
      </c>
      <c r="G64" s="59">
        <v>3403</v>
      </c>
    </row>
    <row r="65" spans="1:7" x14ac:dyDescent="0.2">
      <c r="A65" s="66" t="s">
        <v>76</v>
      </c>
      <c r="B65" s="60">
        <v>617287</v>
      </c>
      <c r="C65" s="60">
        <v>275503</v>
      </c>
      <c r="D65" s="60">
        <v>325737</v>
      </c>
      <c r="E65" s="60">
        <v>546327</v>
      </c>
      <c r="F65" s="60">
        <v>614362</v>
      </c>
      <c r="G65" s="60">
        <v>-338648</v>
      </c>
    </row>
    <row r="66" spans="1:7" x14ac:dyDescent="0.2">
      <c r="A66" s="66" t="s">
        <v>75</v>
      </c>
      <c r="B66" s="60">
        <v>3012720</v>
      </c>
      <c r="C66" s="60">
        <v>2541265</v>
      </c>
      <c r="D66" s="60">
        <v>2336507</v>
      </c>
      <c r="E66" s="60">
        <v>1891138</v>
      </c>
      <c r="F66" s="60">
        <v>1615417</v>
      </c>
      <c r="G66" s="60">
        <v>619973</v>
      </c>
    </row>
  </sheetData>
  <pageMargins left="0.2" right="0.2" top="0.5" bottom="0.5" header="0.5" footer="0.5"/>
  <pageSetup fitToWidth="0" fitToHeight="0"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9881-F54A-4F03-B0F2-91E6793D30AE}">
  <sheetPr>
    <outlinePr summaryBelow="0" summaryRight="0"/>
    <pageSetUpPr autoPageBreaks="0"/>
  </sheetPr>
  <dimension ref="A5:IU67"/>
  <sheetViews>
    <sheetView workbookViewId="0">
      <selection activeCell="A42" sqref="A41:F42"/>
    </sheetView>
  </sheetViews>
  <sheetFormatPr defaultRowHeight="10.199999999999999" x14ac:dyDescent="0.2"/>
  <cols>
    <col min="1" max="1" width="45.77734375" style="11" customWidth="1"/>
    <col min="2" max="6" width="14.77734375" style="11" customWidth="1"/>
    <col min="7" max="16384" width="8.88671875" style="11"/>
  </cols>
  <sheetData>
    <row r="5" spans="1:255" ht="16.2" x14ac:dyDescent="0.25">
      <c r="A5" s="24" t="s">
        <v>164</v>
      </c>
    </row>
    <row r="7" spans="1:255" x14ac:dyDescent="0.2">
      <c r="A7" s="15"/>
      <c r="B7" s="22" t="s">
        <v>72</v>
      </c>
      <c r="C7" s="11" t="s">
        <v>71</v>
      </c>
      <c r="D7" s="15" t="s">
        <v>55</v>
      </c>
      <c r="E7" s="22" t="s">
        <v>70</v>
      </c>
      <c r="F7" s="11" t="s">
        <v>69</v>
      </c>
    </row>
    <row r="8" spans="1:255" x14ac:dyDescent="0.2">
      <c r="A8" s="15"/>
      <c r="B8" s="22" t="s">
        <v>68</v>
      </c>
      <c r="C8" s="11" t="s">
        <v>67</v>
      </c>
      <c r="D8" s="15" t="s">
        <v>55</v>
      </c>
      <c r="E8" s="22" t="s">
        <v>66</v>
      </c>
      <c r="F8" s="11" t="s">
        <v>535</v>
      </c>
    </row>
    <row r="9" spans="1:255" x14ac:dyDescent="0.2">
      <c r="A9" s="15"/>
      <c r="B9" s="22" t="s">
        <v>65</v>
      </c>
      <c r="C9" s="11" t="s">
        <v>64</v>
      </c>
      <c r="D9" s="15" t="s">
        <v>55</v>
      </c>
      <c r="E9" s="22" t="s">
        <v>63</v>
      </c>
      <c r="F9" s="11" t="s">
        <v>62</v>
      </c>
    </row>
    <row r="10" spans="1:255" x14ac:dyDescent="0.2">
      <c r="A10" s="15"/>
      <c r="B10" s="22" t="s">
        <v>61</v>
      </c>
      <c r="C10" s="11" t="s">
        <v>60</v>
      </c>
      <c r="D10" s="15" t="s">
        <v>55</v>
      </c>
      <c r="E10" s="22" t="s">
        <v>59</v>
      </c>
      <c r="F10" s="23" t="s">
        <v>58</v>
      </c>
    </row>
    <row r="11" spans="1:255" x14ac:dyDescent="0.2">
      <c r="A11" s="15"/>
      <c r="B11" s="22" t="s">
        <v>57</v>
      </c>
      <c r="C11" s="11" t="s">
        <v>56</v>
      </c>
      <c r="D11" s="15" t="s">
        <v>55</v>
      </c>
      <c r="E11" s="21"/>
      <c r="F11" s="21"/>
    </row>
    <row r="14" spans="1:255" x14ac:dyDescent="0.2">
      <c r="A14" s="20" t="s">
        <v>163</v>
      </c>
      <c r="B14" s="20"/>
      <c r="C14" s="20"/>
      <c r="D14" s="20"/>
      <c r="E14" s="20"/>
      <c r="F14" s="20"/>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row>
    <row r="15" spans="1:255" ht="20.399999999999999" x14ac:dyDescent="0.2">
      <c r="A15" s="43" t="s">
        <v>53</v>
      </c>
      <c r="B15" s="47" t="s">
        <v>48</v>
      </c>
      <c r="C15" s="47" t="s">
        <v>49</v>
      </c>
      <c r="D15" s="47" t="s">
        <v>50</v>
      </c>
      <c r="E15" s="47" t="s">
        <v>51</v>
      </c>
      <c r="F15" s="47" t="s">
        <v>52</v>
      </c>
    </row>
    <row r="16" spans="1:255" x14ac:dyDescent="0.2">
      <c r="A16" s="45" t="s">
        <v>8</v>
      </c>
      <c r="B16" s="46" t="s">
        <v>7</v>
      </c>
      <c r="C16" s="46" t="s">
        <v>7</v>
      </c>
      <c r="D16" s="46" t="s">
        <v>7</v>
      </c>
      <c r="E16" s="46" t="s">
        <v>7</v>
      </c>
      <c r="F16" s="46" t="s">
        <v>7</v>
      </c>
    </row>
    <row r="17" spans="1:6" x14ac:dyDescent="0.2">
      <c r="A17" s="43" t="s">
        <v>47</v>
      </c>
      <c r="B17" s="47" t="s">
        <v>6</v>
      </c>
      <c r="C17" s="47" t="s">
        <v>6</v>
      </c>
      <c r="D17" s="47" t="s">
        <v>6</v>
      </c>
      <c r="E17" s="47" t="s">
        <v>6</v>
      </c>
      <c r="F17" s="47" t="s">
        <v>6</v>
      </c>
    </row>
    <row r="18" spans="1:6" x14ac:dyDescent="0.2">
      <c r="A18" s="16" t="s">
        <v>162</v>
      </c>
      <c r="B18" s="15"/>
      <c r="C18" s="15"/>
      <c r="D18" s="15"/>
      <c r="E18" s="15"/>
      <c r="F18" s="15"/>
    </row>
    <row r="19" spans="1:6" x14ac:dyDescent="0.2">
      <c r="A19" s="15" t="s">
        <v>161</v>
      </c>
      <c r="B19" s="17">
        <v>-97454</v>
      </c>
      <c r="C19" s="17">
        <v>-69976</v>
      </c>
      <c r="D19" s="17">
        <v>-243267</v>
      </c>
      <c r="E19" s="17">
        <v>-208359</v>
      </c>
      <c r="F19" s="17">
        <v>-426458</v>
      </c>
    </row>
    <row r="20" spans="1:6" x14ac:dyDescent="0.2">
      <c r="A20" s="15" t="s">
        <v>160</v>
      </c>
      <c r="B20" s="17">
        <v>86255</v>
      </c>
      <c r="C20" s="17">
        <v>81913</v>
      </c>
      <c r="D20" s="17">
        <v>71090</v>
      </c>
      <c r="E20" s="17">
        <v>50182</v>
      </c>
      <c r="F20" s="17">
        <v>38027</v>
      </c>
    </row>
    <row r="21" spans="1:6" x14ac:dyDescent="0.2">
      <c r="A21" s="15" t="s">
        <v>159</v>
      </c>
      <c r="B21" s="17">
        <v>185045</v>
      </c>
      <c r="C21" s="17">
        <v>144442</v>
      </c>
      <c r="D21" s="17">
        <v>99384</v>
      </c>
      <c r="E21" s="17">
        <v>69747</v>
      </c>
      <c r="F21" s="17">
        <v>42112</v>
      </c>
    </row>
    <row r="22" spans="1:6" x14ac:dyDescent="0.2">
      <c r="A22" s="15" t="s">
        <v>158</v>
      </c>
      <c r="B22" s="17">
        <v>4970</v>
      </c>
      <c r="C22" s="17">
        <v>5098</v>
      </c>
      <c r="D22" s="17">
        <v>28001</v>
      </c>
      <c r="E22" s="17">
        <v>26389</v>
      </c>
      <c r="F22" s="17">
        <v>9507</v>
      </c>
    </row>
    <row r="23" spans="1:6" x14ac:dyDescent="0.2">
      <c r="A23" s="15" t="s">
        <v>157</v>
      </c>
      <c r="B23" s="17">
        <v>538726</v>
      </c>
      <c r="C23" s="17">
        <v>408542</v>
      </c>
      <c r="D23" s="17">
        <v>286877</v>
      </c>
      <c r="E23" s="17">
        <v>206404</v>
      </c>
      <c r="F23" s="17">
        <v>410978</v>
      </c>
    </row>
    <row r="24" spans="1:6" x14ac:dyDescent="0.2">
      <c r="A24" s="15" t="s">
        <v>156</v>
      </c>
      <c r="B24" s="17">
        <v>1697</v>
      </c>
      <c r="C24" s="17">
        <v>1369</v>
      </c>
      <c r="D24" s="17">
        <v>-2410</v>
      </c>
      <c r="E24" s="17">
        <v>1287</v>
      </c>
      <c r="F24" s="17">
        <v>-5001</v>
      </c>
    </row>
    <row r="25" spans="1:6" x14ac:dyDescent="0.2">
      <c r="A25" s="15" t="s">
        <v>155</v>
      </c>
      <c r="B25" s="17">
        <v>15723</v>
      </c>
      <c r="C25" s="17">
        <v>9871</v>
      </c>
      <c r="D25" s="17">
        <v>-210</v>
      </c>
      <c r="E25" s="17">
        <v>-1741</v>
      </c>
      <c r="F25" s="17">
        <v>800</v>
      </c>
    </row>
    <row r="26" spans="1:6" x14ac:dyDescent="0.2">
      <c r="A26" s="15" t="s">
        <v>154</v>
      </c>
      <c r="B26" s="17">
        <v>-22319</v>
      </c>
      <c r="C26" s="17">
        <v>-11496</v>
      </c>
      <c r="D26" s="17">
        <v>-4094</v>
      </c>
      <c r="E26" s="17">
        <v>1538</v>
      </c>
      <c r="F26" s="17">
        <v>2658</v>
      </c>
    </row>
    <row r="27" spans="1:6" x14ac:dyDescent="0.2">
      <c r="A27" s="15" t="s">
        <v>153</v>
      </c>
      <c r="B27" s="17" t="s">
        <v>5</v>
      </c>
      <c r="C27" s="17" t="s">
        <v>5</v>
      </c>
      <c r="D27" s="17">
        <v>33752</v>
      </c>
      <c r="E27" s="17" t="s">
        <v>5</v>
      </c>
      <c r="F27" s="17" t="s">
        <v>5</v>
      </c>
    </row>
    <row r="28" spans="1:6" x14ac:dyDescent="0.2">
      <c r="A28" s="15" t="s">
        <v>152</v>
      </c>
      <c r="B28" s="17">
        <v>-232315</v>
      </c>
      <c r="C28" s="17">
        <v>-207393</v>
      </c>
      <c r="D28" s="17">
        <v>-208510</v>
      </c>
      <c r="E28" s="17">
        <v>-115723</v>
      </c>
      <c r="F28" s="17">
        <v>-80869</v>
      </c>
    </row>
    <row r="29" spans="1:6" x14ac:dyDescent="0.2">
      <c r="A29" s="15" t="s">
        <v>151</v>
      </c>
      <c r="B29" s="17">
        <v>27501</v>
      </c>
      <c r="C29" s="17">
        <v>26819</v>
      </c>
      <c r="D29" s="17">
        <v>26728</v>
      </c>
      <c r="E29" s="17">
        <v>19435</v>
      </c>
      <c r="F29" s="17" t="s">
        <v>5</v>
      </c>
    </row>
    <row r="30" spans="1:6" x14ac:dyDescent="0.2">
      <c r="A30" s="15" t="s">
        <v>150</v>
      </c>
      <c r="B30" s="17" t="s">
        <v>5</v>
      </c>
      <c r="C30" s="17" t="s">
        <v>5</v>
      </c>
      <c r="D30" s="17">
        <v>-75165</v>
      </c>
      <c r="E30" s="17" t="s">
        <v>5</v>
      </c>
      <c r="F30" s="17" t="s">
        <v>5</v>
      </c>
    </row>
    <row r="31" spans="1:6" x14ac:dyDescent="0.2">
      <c r="A31" s="15" t="s">
        <v>149</v>
      </c>
      <c r="B31" s="17">
        <v>-75964</v>
      </c>
      <c r="C31" s="17">
        <v>-117380</v>
      </c>
      <c r="D31" s="17">
        <v>-73913</v>
      </c>
      <c r="E31" s="17">
        <v>-63293</v>
      </c>
      <c r="F31" s="17">
        <v>-42571</v>
      </c>
    </row>
    <row r="32" spans="1:6" x14ac:dyDescent="0.2">
      <c r="A32" s="15" t="s">
        <v>148</v>
      </c>
      <c r="B32" s="17" t="s">
        <v>5</v>
      </c>
      <c r="C32" s="17" t="s">
        <v>5</v>
      </c>
      <c r="D32" s="17" t="s">
        <v>5</v>
      </c>
      <c r="E32" s="17">
        <v>-1508</v>
      </c>
      <c r="F32" s="17">
        <v>4204</v>
      </c>
    </row>
    <row r="33" spans="1:6" x14ac:dyDescent="0.2">
      <c r="A33" s="15" t="s">
        <v>98</v>
      </c>
      <c r="B33" s="17">
        <v>-26440</v>
      </c>
      <c r="C33" s="17">
        <v>12148</v>
      </c>
      <c r="D33" s="17">
        <v>12128</v>
      </c>
      <c r="E33" s="17">
        <v>3849</v>
      </c>
      <c r="F33" s="17">
        <v>-7380</v>
      </c>
    </row>
    <row r="34" spans="1:6" x14ac:dyDescent="0.2">
      <c r="A34" s="15" t="s">
        <v>147</v>
      </c>
      <c r="B34" s="17">
        <v>143177</v>
      </c>
      <c r="C34" s="17">
        <v>250482</v>
      </c>
      <c r="D34" s="17">
        <v>267750</v>
      </c>
      <c r="E34" s="17">
        <v>130266</v>
      </c>
      <c r="F34" s="17">
        <v>100874</v>
      </c>
    </row>
    <row r="35" spans="1:6" x14ac:dyDescent="0.2">
      <c r="A35" s="15" t="s">
        <v>97</v>
      </c>
      <c r="B35" s="17">
        <v>-1781</v>
      </c>
      <c r="C35" s="17">
        <v>1128</v>
      </c>
      <c r="D35" s="17">
        <v>64586</v>
      </c>
      <c r="E35" s="17">
        <v>5636</v>
      </c>
      <c r="F35" s="17">
        <v>26039</v>
      </c>
    </row>
    <row r="36" spans="1:6" x14ac:dyDescent="0.2">
      <c r="A36" s="15" t="s">
        <v>111</v>
      </c>
      <c r="B36" s="17">
        <v>-5038</v>
      </c>
      <c r="C36" s="17">
        <v>-7074</v>
      </c>
      <c r="D36" s="17">
        <v>-1155</v>
      </c>
      <c r="E36" s="17">
        <v>-3142</v>
      </c>
      <c r="F36" s="17">
        <v>-3283</v>
      </c>
    </row>
    <row r="37" spans="1:6" x14ac:dyDescent="0.2">
      <c r="A37" s="15" t="s">
        <v>146</v>
      </c>
      <c r="B37" s="17">
        <v>7340</v>
      </c>
      <c r="C37" s="17">
        <v>10828</v>
      </c>
      <c r="D37" s="17">
        <v>37155</v>
      </c>
      <c r="E37" s="17">
        <v>9353</v>
      </c>
      <c r="F37" s="17">
        <v>6449</v>
      </c>
    </row>
    <row r="38" spans="1:6" x14ac:dyDescent="0.2">
      <c r="A38" s="15" t="s">
        <v>145</v>
      </c>
      <c r="B38" s="17">
        <v>-42364</v>
      </c>
      <c r="C38" s="17">
        <v>-32854</v>
      </c>
      <c r="D38" s="17">
        <v>-21773</v>
      </c>
      <c r="E38" s="17">
        <v>-14624</v>
      </c>
      <c r="F38" s="17" t="s">
        <v>5</v>
      </c>
    </row>
    <row r="39" spans="1:6" x14ac:dyDescent="0.2">
      <c r="A39" s="16" t="s">
        <v>144</v>
      </c>
      <c r="B39" s="18">
        <v>506759</v>
      </c>
      <c r="C39" s="18">
        <v>506467</v>
      </c>
      <c r="D39" s="18">
        <v>296954</v>
      </c>
      <c r="E39" s="18">
        <v>115696</v>
      </c>
      <c r="F39" s="18">
        <v>76086</v>
      </c>
    </row>
    <row r="40" spans="1:6" x14ac:dyDescent="0.2">
      <c r="A40" s="15"/>
      <c r="B40" s="15"/>
      <c r="C40" s="15"/>
      <c r="D40" s="15"/>
      <c r="E40" s="15"/>
      <c r="F40" s="15"/>
    </row>
    <row r="41" spans="1:6" x14ac:dyDescent="0.2">
      <c r="A41" s="16" t="s">
        <v>143</v>
      </c>
      <c r="B41" s="15"/>
      <c r="C41" s="15"/>
      <c r="D41" s="15"/>
      <c r="E41" s="15"/>
      <c r="F41" s="15"/>
    </row>
    <row r="42" spans="1:6" x14ac:dyDescent="0.2">
      <c r="A42" s="15" t="s">
        <v>142</v>
      </c>
      <c r="B42" s="17">
        <v>-77654</v>
      </c>
      <c r="C42" s="17">
        <v>-61396</v>
      </c>
      <c r="D42" s="17">
        <v>-82395</v>
      </c>
      <c r="E42" s="17">
        <v>-72046</v>
      </c>
      <c r="F42" s="17">
        <v>-30413</v>
      </c>
    </row>
    <row r="43" spans="1:6" x14ac:dyDescent="0.2">
      <c r="A43" s="15" t="s">
        <v>141</v>
      </c>
      <c r="B43" s="17" t="s">
        <v>5</v>
      </c>
      <c r="C43" s="17">
        <v>-6388</v>
      </c>
      <c r="D43" s="17">
        <v>-180370</v>
      </c>
      <c r="E43" s="17" t="s">
        <v>5</v>
      </c>
      <c r="F43" s="17">
        <v>-218779</v>
      </c>
    </row>
    <row r="44" spans="1:6" x14ac:dyDescent="0.2">
      <c r="A44" s="15" t="s">
        <v>140</v>
      </c>
      <c r="B44" s="17" t="s">
        <v>5</v>
      </c>
      <c r="C44" s="17">
        <v>7569</v>
      </c>
      <c r="D44" s="17">
        <v>28986</v>
      </c>
      <c r="E44" s="17" t="s">
        <v>5</v>
      </c>
      <c r="F44" s="17" t="s">
        <v>5</v>
      </c>
    </row>
    <row r="45" spans="1:6" x14ac:dyDescent="0.2">
      <c r="A45" s="15" t="s">
        <v>139</v>
      </c>
      <c r="B45" s="17">
        <v>-533710</v>
      </c>
      <c r="C45" s="17">
        <v>-384128</v>
      </c>
      <c r="D45" s="17">
        <v>-164989</v>
      </c>
      <c r="E45" s="17">
        <v>-861252</v>
      </c>
      <c r="F45" s="17">
        <v>-415132</v>
      </c>
    </row>
    <row r="46" spans="1:6" x14ac:dyDescent="0.2">
      <c r="A46" s="15" t="s">
        <v>138</v>
      </c>
      <c r="B46" s="17">
        <v>423917</v>
      </c>
      <c r="C46" s="17">
        <v>283184</v>
      </c>
      <c r="D46" s="17">
        <v>488538</v>
      </c>
      <c r="E46" s="17">
        <v>627309</v>
      </c>
      <c r="F46" s="17" t="s">
        <v>5</v>
      </c>
    </row>
    <row r="47" spans="1:6" x14ac:dyDescent="0.2">
      <c r="A47" s="15" t="s">
        <v>137</v>
      </c>
      <c r="B47" s="17">
        <v>-3750</v>
      </c>
      <c r="C47" s="17">
        <v>-1750</v>
      </c>
      <c r="D47" s="17">
        <v>-8541</v>
      </c>
      <c r="E47" s="17">
        <v>-15500</v>
      </c>
      <c r="F47" s="17" t="s">
        <v>5</v>
      </c>
    </row>
    <row r="48" spans="1:6" x14ac:dyDescent="0.2">
      <c r="A48" s="16" t="s">
        <v>136</v>
      </c>
      <c r="B48" s="18">
        <v>-191197</v>
      </c>
      <c r="C48" s="18">
        <v>-162909</v>
      </c>
      <c r="D48" s="18">
        <v>81229</v>
      </c>
      <c r="E48" s="18">
        <v>-321489</v>
      </c>
      <c r="F48" s="18">
        <v>-664324</v>
      </c>
    </row>
    <row r="49" spans="1:6" x14ac:dyDescent="0.2">
      <c r="A49" s="15"/>
      <c r="B49" s="15"/>
      <c r="C49" s="15"/>
      <c r="D49" s="15"/>
      <c r="E49" s="15"/>
      <c r="F49" s="15"/>
    </row>
    <row r="50" spans="1:6" x14ac:dyDescent="0.2">
      <c r="A50" s="16" t="s">
        <v>135</v>
      </c>
      <c r="B50" s="15"/>
      <c r="C50" s="15"/>
      <c r="D50" s="15"/>
      <c r="E50" s="15"/>
      <c r="F50" s="15"/>
    </row>
    <row r="51" spans="1:6" x14ac:dyDescent="0.2">
      <c r="A51" s="15" t="s">
        <v>134</v>
      </c>
      <c r="B51" s="17">
        <v>-16</v>
      </c>
      <c r="C51" s="17">
        <v>-77906</v>
      </c>
      <c r="D51" s="17">
        <v>-384199</v>
      </c>
      <c r="E51" s="17" t="s">
        <v>5</v>
      </c>
      <c r="F51" s="17" t="s">
        <v>5</v>
      </c>
    </row>
    <row r="52" spans="1:6" x14ac:dyDescent="0.2">
      <c r="A52" s="15" t="s">
        <v>133</v>
      </c>
      <c r="B52" s="17" t="s">
        <v>5</v>
      </c>
      <c r="C52" s="17" t="s">
        <v>5</v>
      </c>
      <c r="D52" s="17">
        <v>677370</v>
      </c>
      <c r="E52" s="17" t="s">
        <v>5</v>
      </c>
      <c r="F52" s="17">
        <v>560756</v>
      </c>
    </row>
    <row r="53" spans="1:6" x14ac:dyDescent="0.2">
      <c r="A53" s="15" t="s">
        <v>132</v>
      </c>
      <c r="B53" s="17" t="s">
        <v>5</v>
      </c>
      <c r="C53" s="17" t="s">
        <v>5</v>
      </c>
      <c r="D53" s="17" t="s">
        <v>5</v>
      </c>
      <c r="E53" s="17" t="s">
        <v>5</v>
      </c>
      <c r="F53" s="17">
        <v>529305</v>
      </c>
    </row>
    <row r="54" spans="1:6" x14ac:dyDescent="0.2">
      <c r="A54" s="15" t="s">
        <v>131</v>
      </c>
      <c r="B54" s="17">
        <v>12678</v>
      </c>
      <c r="C54" s="17">
        <v>23729</v>
      </c>
      <c r="D54" s="17">
        <v>24305</v>
      </c>
      <c r="E54" s="17">
        <v>72177</v>
      </c>
      <c r="F54" s="17">
        <v>50211</v>
      </c>
    </row>
    <row r="55" spans="1:6" x14ac:dyDescent="0.2">
      <c r="A55" s="15" t="s">
        <v>130</v>
      </c>
      <c r="B55" s="17">
        <v>36526</v>
      </c>
      <c r="C55" s="17">
        <v>46077</v>
      </c>
      <c r="D55" s="17">
        <v>29859</v>
      </c>
      <c r="E55" s="17">
        <v>23872</v>
      </c>
      <c r="F55" s="17" t="s">
        <v>5</v>
      </c>
    </row>
    <row r="56" spans="1:6" x14ac:dyDescent="0.2">
      <c r="A56" s="15" t="s">
        <v>129</v>
      </c>
      <c r="B56" s="17">
        <v>-63041</v>
      </c>
      <c r="C56" s="17" t="s">
        <v>5</v>
      </c>
      <c r="D56" s="17" t="s">
        <v>5</v>
      </c>
      <c r="E56" s="17" t="s">
        <v>5</v>
      </c>
      <c r="F56" s="17" t="s">
        <v>5</v>
      </c>
    </row>
    <row r="57" spans="1:6" x14ac:dyDescent="0.2">
      <c r="A57" s="15" t="s">
        <v>128</v>
      </c>
      <c r="B57" s="17">
        <v>-84403</v>
      </c>
      <c r="C57" s="17">
        <v>-386521</v>
      </c>
      <c r="D57" s="17">
        <v>-372463</v>
      </c>
      <c r="E57" s="17">
        <v>-166504</v>
      </c>
      <c r="F57" s="17">
        <v>-215332</v>
      </c>
    </row>
    <row r="58" spans="1:6" x14ac:dyDescent="0.2">
      <c r="A58" s="15" t="s">
        <v>127</v>
      </c>
      <c r="B58" s="17" t="s">
        <v>5</v>
      </c>
      <c r="C58" s="17" t="s">
        <v>5</v>
      </c>
      <c r="D58" s="17" t="s">
        <v>5</v>
      </c>
      <c r="E58" s="17" t="s">
        <v>5</v>
      </c>
      <c r="F58" s="17">
        <v>-250</v>
      </c>
    </row>
    <row r="59" spans="1:6" x14ac:dyDescent="0.2">
      <c r="A59" s="15" t="s">
        <v>126</v>
      </c>
      <c r="B59" s="17" t="s">
        <v>5</v>
      </c>
      <c r="C59" s="17" t="s">
        <v>5</v>
      </c>
      <c r="D59" s="17" t="s">
        <v>5</v>
      </c>
      <c r="E59" s="17" t="s">
        <v>5</v>
      </c>
      <c r="F59" s="17">
        <v>-4011</v>
      </c>
    </row>
    <row r="60" spans="1:6" x14ac:dyDescent="0.2">
      <c r="A60" s="15" t="s">
        <v>125</v>
      </c>
      <c r="B60" s="17" t="s">
        <v>5</v>
      </c>
      <c r="C60" s="17" t="s">
        <v>5</v>
      </c>
      <c r="D60" s="17">
        <v>-2453</v>
      </c>
      <c r="E60" s="17" t="s">
        <v>5</v>
      </c>
      <c r="F60" s="17" t="s">
        <v>5</v>
      </c>
    </row>
    <row r="61" spans="1:6" x14ac:dyDescent="0.2">
      <c r="A61" s="15" t="s">
        <v>124</v>
      </c>
      <c r="B61" s="17" t="s">
        <v>5</v>
      </c>
      <c r="C61" s="17" t="s">
        <v>5</v>
      </c>
      <c r="D61" s="17">
        <v>-31395</v>
      </c>
      <c r="E61" s="17" t="s">
        <v>5</v>
      </c>
      <c r="F61" s="17">
        <v>-67563</v>
      </c>
    </row>
    <row r="62" spans="1:6" x14ac:dyDescent="0.2">
      <c r="A62" s="16" t="s">
        <v>123</v>
      </c>
      <c r="B62" s="18">
        <v>-98256</v>
      </c>
      <c r="C62" s="18">
        <v>-394621</v>
      </c>
      <c r="D62" s="18">
        <v>-58976</v>
      </c>
      <c r="E62" s="18">
        <v>-70455</v>
      </c>
      <c r="F62" s="18">
        <v>853116</v>
      </c>
    </row>
    <row r="63" spans="1:6" x14ac:dyDescent="0.2">
      <c r="A63" s="15"/>
      <c r="B63" s="15"/>
      <c r="C63" s="15"/>
      <c r="D63" s="15"/>
      <c r="E63" s="15"/>
      <c r="F63" s="15"/>
    </row>
    <row r="64" spans="1:6" x14ac:dyDescent="0.2">
      <c r="A64" s="16" t="s">
        <v>122</v>
      </c>
      <c r="B64" s="15"/>
      <c r="C64" s="15"/>
      <c r="D64" s="15"/>
      <c r="E64" s="15"/>
      <c r="F64" s="15"/>
    </row>
    <row r="65" spans="1:6" x14ac:dyDescent="0.2">
      <c r="A65" s="15" t="s">
        <v>121</v>
      </c>
      <c r="B65" s="17">
        <v>-3784</v>
      </c>
      <c r="C65" s="17">
        <v>-5594</v>
      </c>
      <c r="D65" s="17">
        <v>5646</v>
      </c>
      <c r="E65" s="17">
        <v>-447</v>
      </c>
      <c r="F65" s="17">
        <v>-4136</v>
      </c>
    </row>
    <row r="66" spans="1:6" x14ac:dyDescent="0.2">
      <c r="A66" s="15" t="s">
        <v>120</v>
      </c>
      <c r="B66" s="17">
        <v>213522</v>
      </c>
      <c r="C66" s="17">
        <v>-56657</v>
      </c>
      <c r="D66" s="17">
        <v>324853</v>
      </c>
      <c r="E66" s="17">
        <v>-276695</v>
      </c>
      <c r="F66" s="17">
        <v>260742</v>
      </c>
    </row>
    <row r="67" spans="1:6" ht="61.2" x14ac:dyDescent="0.2">
      <c r="A67" s="25" t="s">
        <v>23</v>
      </c>
      <c r="B67" s="13"/>
      <c r="C67" s="13"/>
      <c r="D67" s="13"/>
      <c r="E67" s="13"/>
      <c r="F67" s="13"/>
    </row>
  </sheetData>
  <pageMargins left="0.2" right="0.2" top="0.5" bottom="0.5" header="0.5" footer="0.5"/>
  <pageSetup fitToWidth="0" fitToHeight="0"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E64F-AA6C-4384-AE75-08AC058F232F}">
  <sheetPr>
    <outlinePr summaryBelow="0" summaryRight="0"/>
    <pageSetUpPr autoPageBreaks="0"/>
  </sheetPr>
  <dimension ref="A5:IY48"/>
  <sheetViews>
    <sheetView workbookViewId="0">
      <selection activeCell="K27" activeCellId="4" sqref="C1:C1048576 E1:E1048576 G1:G1048576 I1:I1048576 K1:K1048576"/>
    </sheetView>
  </sheetViews>
  <sheetFormatPr defaultRowHeight="10.199999999999999" x14ac:dyDescent="0.2"/>
  <cols>
    <col min="1" max="1" width="45.77734375" style="11" customWidth="1"/>
    <col min="2" max="2" width="14.77734375" style="11" customWidth="1"/>
    <col min="3" max="3" width="14.77734375" style="67" customWidth="1"/>
    <col min="4" max="4" width="14.77734375" style="11" customWidth="1"/>
    <col min="5" max="5" width="14.77734375" style="67" customWidth="1"/>
    <col min="6" max="6" width="14.77734375" style="11" customWidth="1"/>
    <col min="7" max="7" width="14.77734375" style="67" customWidth="1"/>
    <col min="8" max="8" width="14.77734375" style="11" customWidth="1"/>
    <col min="9" max="9" width="14.77734375" style="67" customWidth="1"/>
    <col min="10" max="10" width="14.77734375" style="11" customWidth="1"/>
    <col min="11" max="11" width="8.88671875" style="67"/>
    <col min="12" max="16384" width="8.88671875" style="11"/>
  </cols>
  <sheetData>
    <row r="5" spans="1:259" ht="16.2" x14ac:dyDescent="0.25">
      <c r="A5" s="24" t="s">
        <v>73</v>
      </c>
    </row>
    <row r="7" spans="1:259" x14ac:dyDescent="0.2">
      <c r="A7" s="15"/>
      <c r="B7" s="22" t="s">
        <v>72</v>
      </c>
      <c r="C7" s="68"/>
      <c r="D7" s="11" t="s">
        <v>71</v>
      </c>
      <c r="F7" s="15" t="s">
        <v>55</v>
      </c>
      <c r="G7" s="15"/>
      <c r="H7" s="22" t="s">
        <v>70</v>
      </c>
      <c r="I7" s="68"/>
      <c r="J7" s="11" t="s">
        <v>69</v>
      </c>
    </row>
    <row r="8" spans="1:259" x14ac:dyDescent="0.2">
      <c r="A8" s="15"/>
      <c r="B8" s="22" t="s">
        <v>68</v>
      </c>
      <c r="C8" s="68"/>
      <c r="D8" s="11" t="s">
        <v>67</v>
      </c>
      <c r="F8" s="15" t="s">
        <v>55</v>
      </c>
      <c r="G8" s="15"/>
      <c r="H8" s="22" t="s">
        <v>66</v>
      </c>
      <c r="I8" s="68"/>
      <c r="J8" s="11" t="s">
        <v>535</v>
      </c>
    </row>
    <row r="9" spans="1:259" x14ac:dyDescent="0.2">
      <c r="A9" s="15"/>
      <c r="B9" s="22" t="s">
        <v>65</v>
      </c>
      <c r="C9" s="68"/>
      <c r="D9" s="11" t="s">
        <v>64</v>
      </c>
      <c r="F9" s="15" t="s">
        <v>55</v>
      </c>
      <c r="G9" s="15"/>
      <c r="H9" s="22" t="s">
        <v>63</v>
      </c>
      <c r="I9" s="68"/>
      <c r="J9" s="11" t="s">
        <v>62</v>
      </c>
    </row>
    <row r="10" spans="1:259" x14ac:dyDescent="0.2">
      <c r="A10" s="15"/>
      <c r="B10" s="22" t="s">
        <v>61</v>
      </c>
      <c r="C10" s="68"/>
      <c r="D10" s="11" t="s">
        <v>60</v>
      </c>
      <c r="F10" s="15" t="s">
        <v>55</v>
      </c>
      <c r="G10" s="15"/>
      <c r="H10" s="22" t="s">
        <v>59</v>
      </c>
      <c r="I10" s="68"/>
      <c r="J10" s="23" t="s">
        <v>58</v>
      </c>
    </row>
    <row r="11" spans="1:259" x14ac:dyDescent="0.2">
      <c r="A11" s="15"/>
      <c r="B11" s="22" t="s">
        <v>57</v>
      </c>
      <c r="C11" s="68"/>
      <c r="D11" s="11" t="s">
        <v>56</v>
      </c>
      <c r="F11" s="15" t="s">
        <v>55</v>
      </c>
      <c r="G11" s="15"/>
      <c r="H11" s="21"/>
      <c r="I11" s="21"/>
      <c r="J11" s="21"/>
    </row>
    <row r="14" spans="1:259" x14ac:dyDescent="0.2">
      <c r="A14" s="20" t="s">
        <v>54</v>
      </c>
      <c r="B14" s="20"/>
      <c r="C14" s="69"/>
      <c r="D14" s="20"/>
      <c r="E14" s="69"/>
      <c r="F14" s="20"/>
      <c r="G14" s="69"/>
      <c r="H14" s="20"/>
      <c r="I14" s="69"/>
      <c r="J14" s="20"/>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row>
    <row r="15" spans="1:259" ht="20.399999999999999" x14ac:dyDescent="0.2">
      <c r="A15" s="43" t="s">
        <v>53</v>
      </c>
      <c r="B15" s="47" t="s">
        <v>48</v>
      </c>
      <c r="C15" s="70"/>
      <c r="D15" s="47" t="s">
        <v>49</v>
      </c>
      <c r="E15" s="70"/>
      <c r="F15" s="47" t="s">
        <v>50</v>
      </c>
      <c r="G15" s="70"/>
      <c r="H15" s="47" t="s">
        <v>51</v>
      </c>
      <c r="I15" s="70"/>
      <c r="J15" s="47" t="s">
        <v>52</v>
      </c>
    </row>
    <row r="16" spans="1:259" x14ac:dyDescent="0.2">
      <c r="A16" s="45" t="s">
        <v>8</v>
      </c>
      <c r="B16" s="46" t="s">
        <v>7</v>
      </c>
      <c r="C16" s="71"/>
      <c r="D16" s="46" t="s">
        <v>7</v>
      </c>
      <c r="E16" s="71"/>
      <c r="F16" s="46" t="s">
        <v>7</v>
      </c>
      <c r="G16" s="71"/>
      <c r="H16" s="46" t="s">
        <v>7</v>
      </c>
      <c r="I16" s="71"/>
      <c r="J16" s="46" t="s">
        <v>7</v>
      </c>
    </row>
    <row r="17" spans="1:11" x14ac:dyDescent="0.2">
      <c r="A17" s="43" t="s">
        <v>47</v>
      </c>
      <c r="B17" s="47" t="s">
        <v>6</v>
      </c>
      <c r="C17" s="70"/>
      <c r="D17" s="47" t="s">
        <v>6</v>
      </c>
      <c r="E17" s="70"/>
      <c r="F17" s="47" t="s">
        <v>6</v>
      </c>
      <c r="G17" s="70"/>
      <c r="H17" s="47" t="s">
        <v>6</v>
      </c>
      <c r="I17" s="70"/>
      <c r="J17" s="47" t="s">
        <v>6</v>
      </c>
    </row>
    <row r="18" spans="1:11" x14ac:dyDescent="0.2">
      <c r="A18" s="16" t="s">
        <v>46</v>
      </c>
      <c r="B18" s="15"/>
      <c r="C18" s="15"/>
      <c r="D18" s="15"/>
      <c r="E18" s="15"/>
      <c r="F18" s="15"/>
      <c r="G18" s="15"/>
      <c r="H18" s="15"/>
      <c r="I18" s="15"/>
      <c r="J18" s="15"/>
    </row>
    <row r="19" spans="1:11" x14ac:dyDescent="0.2">
      <c r="A19" s="15" t="s">
        <v>43</v>
      </c>
      <c r="B19" s="17">
        <v>2442177</v>
      </c>
      <c r="C19" s="72">
        <f t="shared" ref="C19:E19" si="0">IFERROR(B19/B$21,"")</f>
        <v>0.97069137868330213</v>
      </c>
      <c r="D19" s="17">
        <v>2037272</v>
      </c>
      <c r="E19" s="72">
        <f t="shared" si="0"/>
        <v>0.96680876589125064</v>
      </c>
      <c r="F19" s="17">
        <v>1381397</v>
      </c>
      <c r="G19" s="72">
        <f t="shared" ref="G19" si="1">IFERROR(F19/F$21,"")</f>
        <v>0.9506898262754061</v>
      </c>
      <c r="H19" s="17">
        <v>918463</v>
      </c>
      <c r="I19" s="72">
        <f t="shared" ref="I19" si="2">IFERROR(H19/H$21,"")</f>
        <v>0.94300857007036143</v>
      </c>
      <c r="J19" s="17">
        <v>663657</v>
      </c>
      <c r="K19" s="72">
        <f t="shared" ref="K19" si="3">IFERROR(J19/J$21,"")</f>
        <v>0.94677082724057693</v>
      </c>
    </row>
    <row r="20" spans="1:11" x14ac:dyDescent="0.2">
      <c r="A20" s="15" t="s">
        <v>42</v>
      </c>
      <c r="B20" s="17">
        <v>73738</v>
      </c>
      <c r="C20" s="72">
        <f>IFERROR(B20/B$21,"")</f>
        <v>2.9308621316697901E-2</v>
      </c>
      <c r="D20" s="17">
        <v>69941</v>
      </c>
      <c r="E20" s="72">
        <f>IFERROR(D20/D$21,"")</f>
        <v>3.3191234108749329E-2</v>
      </c>
      <c r="F20" s="17">
        <v>71650</v>
      </c>
      <c r="G20" s="72">
        <f>IFERROR(F20/F$21,"")</f>
        <v>4.9310173724593905E-2</v>
      </c>
      <c r="H20" s="17">
        <v>55508</v>
      </c>
      <c r="I20" s="72">
        <f>IFERROR(H20/H$21,"")</f>
        <v>5.6991429929638564E-2</v>
      </c>
      <c r="J20" s="17">
        <v>37312</v>
      </c>
      <c r="K20" s="72">
        <f>IFERROR(J20/J$21,"")</f>
        <v>5.322917275942303E-2</v>
      </c>
    </row>
    <row r="21" spans="1:11" x14ac:dyDescent="0.2">
      <c r="A21" s="16" t="s">
        <v>45</v>
      </c>
      <c r="B21" s="18">
        <v>2515915</v>
      </c>
      <c r="C21" s="72">
        <f t="shared" ref="C21:E21" si="4">IFERROR(B21/B$21,"")</f>
        <v>1</v>
      </c>
      <c r="D21" s="18">
        <v>2107213</v>
      </c>
      <c r="E21" s="72">
        <f t="shared" si="4"/>
        <v>1</v>
      </c>
      <c r="F21" s="18">
        <v>1453047</v>
      </c>
      <c r="G21" s="72">
        <f t="shared" ref="G21" si="5">IFERROR(F21/F$21,"")</f>
        <v>1</v>
      </c>
      <c r="H21" s="18">
        <v>973971</v>
      </c>
      <c r="I21" s="72">
        <f t="shared" ref="I21" si="6">IFERROR(H21/H$21,"")</f>
        <v>1</v>
      </c>
      <c r="J21" s="18">
        <v>700969</v>
      </c>
      <c r="K21" s="72">
        <f t="shared" ref="K21" si="7">IFERROR(J21/J$21,"")</f>
        <v>1</v>
      </c>
    </row>
    <row r="22" spans="1:11" x14ac:dyDescent="0.2">
      <c r="A22" s="15"/>
      <c r="B22" s="15"/>
      <c r="C22" s="65"/>
      <c r="D22" s="15"/>
      <c r="E22" s="65"/>
      <c r="F22" s="15"/>
      <c r="G22" s="65"/>
      <c r="H22" s="15"/>
      <c r="I22" s="65"/>
      <c r="J22" s="15"/>
      <c r="K22" s="65"/>
    </row>
    <row r="23" spans="1:11" x14ac:dyDescent="0.2">
      <c r="A23" s="16" t="s">
        <v>44</v>
      </c>
      <c r="B23" s="15"/>
      <c r="C23" s="65"/>
      <c r="D23" s="15"/>
      <c r="E23" s="65"/>
      <c r="F23" s="15"/>
      <c r="G23" s="65"/>
      <c r="H23" s="15"/>
      <c r="I23" s="65"/>
      <c r="J23" s="15"/>
      <c r="K23" s="65"/>
    </row>
    <row r="24" spans="1:11" x14ac:dyDescent="0.2">
      <c r="A24" s="15" t="s">
        <v>43</v>
      </c>
      <c r="B24" s="17">
        <v>-426077</v>
      </c>
      <c r="C24" s="72">
        <f t="shared" ref="C24:E33" si="8">IFERROR(B24/B$21,"")</f>
        <v>-0.16935270070729735</v>
      </c>
      <c r="D24" s="17">
        <v>-343661</v>
      </c>
      <c r="E24" s="72">
        <f t="shared" si="8"/>
        <v>-0.16308792703917449</v>
      </c>
      <c r="F24" s="17">
        <v>-259992</v>
      </c>
      <c r="G24" s="72">
        <f t="shared" ref="G24" si="9">IFERROR(F24/F$21,"")</f>
        <v>-0.17892883024430731</v>
      </c>
      <c r="H24" s="17">
        <v>-163931</v>
      </c>
      <c r="I24" s="72">
        <f t="shared" ref="I24" si="10">IFERROR(H24/H$21,"")</f>
        <v>-0.16831199286221046</v>
      </c>
      <c r="J24" s="17">
        <v>-117764</v>
      </c>
      <c r="K24" s="72">
        <f t="shared" ref="K24" si="11">IFERROR(J24/J$21,"")</f>
        <v>-0.16800172332870641</v>
      </c>
    </row>
    <row r="25" spans="1:11" x14ac:dyDescent="0.2">
      <c r="A25" s="15" t="s">
        <v>42</v>
      </c>
      <c r="B25" s="17">
        <v>-110011</v>
      </c>
      <c r="C25" s="72">
        <f t="shared" si="8"/>
        <v>-4.3726040029174275E-2</v>
      </c>
      <c r="D25" s="17">
        <v>-122790</v>
      </c>
      <c r="E25" s="72">
        <f t="shared" si="8"/>
        <v>-5.8271280596693356E-2</v>
      </c>
      <c r="F25" s="17">
        <v>-104066</v>
      </c>
      <c r="G25" s="72">
        <f t="shared" ref="G25" si="12">IFERROR(F25/F$21,"")</f>
        <v>-7.1619156159435995E-2</v>
      </c>
      <c r="H25" s="17">
        <v>-79303</v>
      </c>
      <c r="I25" s="72">
        <f t="shared" ref="I25" si="13">IFERROR(H25/H$21,"")</f>
        <v>-8.1422342143657261E-2</v>
      </c>
      <c r="J25" s="17">
        <v>-74657</v>
      </c>
      <c r="K25" s="72">
        <f t="shared" ref="K25" si="14">IFERROR(J25/J$21,"")</f>
        <v>-0.10650542320701771</v>
      </c>
    </row>
    <row r="26" spans="1:11" x14ac:dyDescent="0.2">
      <c r="A26" s="15" t="s">
        <v>41</v>
      </c>
      <c r="B26" s="17">
        <v>-1242711</v>
      </c>
      <c r="C26" s="72">
        <f t="shared" si="8"/>
        <v>-0.49393997809941909</v>
      </c>
      <c r="D26" s="17">
        <v>-1076527</v>
      </c>
      <c r="E26" s="72">
        <f t="shared" si="8"/>
        <v>-0.51087716334324063</v>
      </c>
      <c r="F26" s="17">
        <v>-798625</v>
      </c>
      <c r="G26" s="72">
        <f t="shared" ref="G26" si="15">IFERROR(F26/F$21,"")</f>
        <v>-0.54962090008100217</v>
      </c>
      <c r="H26" s="17">
        <v>-591379</v>
      </c>
      <c r="I26" s="72">
        <f t="shared" ref="I26" si="16">IFERROR(H26/H$21,"")</f>
        <v>-0.6071833760964136</v>
      </c>
      <c r="J26" s="17">
        <v>-539606</v>
      </c>
      <c r="K26" s="72">
        <f t="shared" ref="K26" si="17">IFERROR(J26/J$21,"")</f>
        <v>-0.76980009101686375</v>
      </c>
    </row>
    <row r="27" spans="1:11" x14ac:dyDescent="0.2">
      <c r="A27" s="15" t="s">
        <v>40</v>
      </c>
      <c r="B27" s="17">
        <v>-316228</v>
      </c>
      <c r="C27" s="72">
        <f t="shared" si="8"/>
        <v>-0.12569105077079312</v>
      </c>
      <c r="D27" s="17">
        <v>-232757</v>
      </c>
      <c r="E27" s="72">
        <f t="shared" si="8"/>
        <v>-0.11045727223588693</v>
      </c>
      <c r="F27" s="17">
        <v>-192697</v>
      </c>
      <c r="G27" s="72">
        <f t="shared" ref="G27" si="18">IFERROR(F27/F$21,"")</f>
        <v>-0.13261580664630945</v>
      </c>
      <c r="H27" s="17">
        <v>-147315</v>
      </c>
      <c r="I27" s="72">
        <f t="shared" ref="I27" si="19">IFERROR(H27/H$21,"")</f>
        <v>-0.15125193665930506</v>
      </c>
      <c r="J27" s="17">
        <v>-209297</v>
      </c>
      <c r="K27" s="72">
        <f t="shared" ref="K27" si="20">IFERROR(J27/J$21,"")</f>
        <v>-0.29858239094738853</v>
      </c>
    </row>
    <row r="28" spans="1:11" x14ac:dyDescent="0.2">
      <c r="A28" s="15" t="s">
        <v>39</v>
      </c>
      <c r="B28" s="17">
        <v>-480584</v>
      </c>
      <c r="C28" s="72">
        <f t="shared" si="8"/>
        <v>-0.19101758207252631</v>
      </c>
      <c r="D28" s="17">
        <v>-393362</v>
      </c>
      <c r="E28" s="72">
        <f t="shared" si="8"/>
        <v>-0.18667405715511437</v>
      </c>
      <c r="F28" s="17">
        <v>-271522</v>
      </c>
      <c r="G28" s="72">
        <f t="shared" ref="G28" si="21">IFERROR(F28/F$21,"")</f>
        <v>-0.18686387983320568</v>
      </c>
      <c r="H28" s="17">
        <v>-185552</v>
      </c>
      <c r="I28" s="72">
        <f t="shared" ref="I28" si="22">IFERROR(H28/H$21,"")</f>
        <v>-0.19051080576321061</v>
      </c>
      <c r="J28" s="17">
        <v>-185968</v>
      </c>
      <c r="K28" s="72">
        <f t="shared" ref="K28" si="23">IFERROR(J28/J$21,"")</f>
        <v>-0.26530131860324779</v>
      </c>
    </row>
    <row r="29" spans="1:11" x14ac:dyDescent="0.2">
      <c r="A29" s="15" t="s">
        <v>38</v>
      </c>
      <c r="B29" s="17">
        <v>-28335</v>
      </c>
      <c r="C29" s="72">
        <f t="shared" si="8"/>
        <v>-1.1262304171643318E-2</v>
      </c>
      <c r="D29" s="17" t="s">
        <v>5</v>
      </c>
      <c r="E29" s="72" t="str">
        <f t="shared" si="8"/>
        <v/>
      </c>
      <c r="F29" s="17" t="s">
        <v>5</v>
      </c>
      <c r="G29" s="72" t="str">
        <f t="shared" ref="G29" si="24">IFERROR(F29/F$21,"")</f>
        <v/>
      </c>
      <c r="H29" s="17" t="s">
        <v>5</v>
      </c>
      <c r="I29" s="72" t="str">
        <f t="shared" ref="I29" si="25">IFERROR(H29/H$21,"")</f>
        <v/>
      </c>
      <c r="J29" s="17" t="s">
        <v>5</v>
      </c>
      <c r="K29" s="72" t="str">
        <f t="shared" ref="K29" si="26">IFERROR(J29/J$21,"")</f>
        <v/>
      </c>
    </row>
    <row r="30" spans="1:11" x14ac:dyDescent="0.2">
      <c r="A30" s="15" t="s">
        <v>37</v>
      </c>
      <c r="B30" s="17">
        <v>-6389</v>
      </c>
      <c r="C30" s="72">
        <f t="shared" si="8"/>
        <v>-2.5394339633890654E-3</v>
      </c>
      <c r="D30" s="17">
        <v>-6443</v>
      </c>
      <c r="E30" s="72">
        <f t="shared" si="8"/>
        <v>-3.0575931336794143E-3</v>
      </c>
      <c r="F30" s="17">
        <v>-30799</v>
      </c>
      <c r="G30" s="72">
        <f t="shared" ref="G30" si="27">IFERROR(F30/F$21,"")</f>
        <v>-2.1196148507240303E-2</v>
      </c>
      <c r="H30" s="17">
        <v>-29254</v>
      </c>
      <c r="I30" s="72">
        <f t="shared" ref="I30" si="28">IFERROR(H30/H$21,"")</f>
        <v>-3.0035801887325186E-2</v>
      </c>
      <c r="J30" s="17">
        <v>-10844</v>
      </c>
      <c r="K30" s="72">
        <f t="shared" ref="K30" si="29">IFERROR(J30/J$21,"")</f>
        <v>-1.547001365252957E-2</v>
      </c>
    </row>
    <row r="31" spans="1:11" x14ac:dyDescent="0.2">
      <c r="A31" s="15" t="s">
        <v>36</v>
      </c>
      <c r="B31" s="17">
        <v>4539</v>
      </c>
      <c r="C31" s="72">
        <f t="shared" si="8"/>
        <v>1.8041150038852665E-3</v>
      </c>
      <c r="D31" s="17">
        <v>1413</v>
      </c>
      <c r="E31" s="72">
        <f t="shared" si="8"/>
        <v>6.7055394969564065E-4</v>
      </c>
      <c r="F31" s="17">
        <v>8914</v>
      </c>
      <c r="G31" s="72">
        <f t="shared" ref="G31" si="30">IFERROR(F31/F$21,"")</f>
        <v>6.134694885987859E-3</v>
      </c>
      <c r="H31" s="17">
        <v>19207</v>
      </c>
      <c r="I31" s="72">
        <f t="shared" ref="I31" si="31">IFERROR(H31/H$21,"")</f>
        <v>1.9720299680380627E-2</v>
      </c>
      <c r="J31" s="17">
        <v>8959</v>
      </c>
      <c r="K31" s="72">
        <f t="shared" ref="K31" si="32">IFERROR(J31/J$21,"")</f>
        <v>1.2780879040299929E-2</v>
      </c>
    </row>
    <row r="32" spans="1:11" x14ac:dyDescent="0.2">
      <c r="A32" s="15" t="s">
        <v>35</v>
      </c>
      <c r="B32" s="17" t="s">
        <v>5</v>
      </c>
      <c r="C32" s="72" t="str">
        <f t="shared" si="8"/>
        <v/>
      </c>
      <c r="D32" s="17" t="s">
        <v>5</v>
      </c>
      <c r="E32" s="72" t="str">
        <f t="shared" si="8"/>
        <v/>
      </c>
      <c r="F32" s="17">
        <v>-33752</v>
      </c>
      <c r="G32" s="72">
        <f t="shared" ref="G32" si="33">IFERROR(F32/F$21,"")</f>
        <v>-2.322842963785755E-2</v>
      </c>
      <c r="H32" s="17" t="s">
        <v>5</v>
      </c>
      <c r="I32" s="72" t="str">
        <f t="shared" ref="I32" si="34">IFERROR(H32/H$21,"")</f>
        <v/>
      </c>
      <c r="J32" s="17" t="s">
        <v>5</v>
      </c>
      <c r="K32" s="72" t="str">
        <f t="shared" ref="K32" si="35">IFERROR(J32/J$21,"")</f>
        <v/>
      </c>
    </row>
    <row r="33" spans="1:11" x14ac:dyDescent="0.2">
      <c r="A33" s="16" t="s">
        <v>34</v>
      </c>
      <c r="B33" s="18">
        <v>-89881</v>
      </c>
      <c r="C33" s="72">
        <f t="shared" si="8"/>
        <v>-3.5724974810357267E-2</v>
      </c>
      <c r="D33" s="18">
        <v>-66914</v>
      </c>
      <c r="E33" s="72">
        <f t="shared" si="8"/>
        <v>-3.175473955409349E-2</v>
      </c>
      <c r="F33" s="18">
        <v>-229492</v>
      </c>
      <c r="G33" s="72">
        <f t="shared" ref="G33" si="36">IFERROR(F33/F$21,"")</f>
        <v>-0.1579384562233706</v>
      </c>
      <c r="H33" s="18">
        <v>-203556</v>
      </c>
      <c r="I33" s="72">
        <f t="shared" ref="I33" si="37">IFERROR(H33/H$21,"")</f>
        <v>-0.20899595573174151</v>
      </c>
      <c r="J33" s="18">
        <v>-428208</v>
      </c>
      <c r="K33" s="72">
        <f t="shared" ref="K33" si="38">IFERROR(J33/J$21,"")</f>
        <v>-0.61088008171545394</v>
      </c>
    </row>
    <row r="34" spans="1:11" x14ac:dyDescent="0.2">
      <c r="A34" s="15"/>
      <c r="B34" s="15"/>
      <c r="C34" s="65"/>
      <c r="D34" s="15"/>
      <c r="E34" s="65"/>
      <c r="F34" s="15"/>
      <c r="G34" s="65"/>
      <c r="H34" s="15"/>
      <c r="I34" s="65"/>
      <c r="J34" s="15"/>
      <c r="K34" s="65"/>
    </row>
    <row r="35" spans="1:11" x14ac:dyDescent="0.2">
      <c r="A35" s="16" t="s">
        <v>33</v>
      </c>
      <c r="B35" s="15"/>
      <c r="C35" s="65"/>
      <c r="D35" s="15"/>
      <c r="E35" s="65"/>
      <c r="F35" s="15"/>
      <c r="G35" s="65"/>
      <c r="H35" s="15"/>
      <c r="I35" s="65"/>
      <c r="J35" s="15"/>
      <c r="K35" s="65"/>
    </row>
    <row r="36" spans="1:11" x14ac:dyDescent="0.2">
      <c r="A36" s="15" t="s">
        <v>32</v>
      </c>
      <c r="B36" s="17">
        <v>-7573</v>
      </c>
      <c r="C36" s="72">
        <f t="shared" ref="C36:E37" si="39">IFERROR(B36/B$21,"")</f>
        <v>-3.0100380974714966E-3</v>
      </c>
      <c r="D36" s="17">
        <v>-3062</v>
      </c>
      <c r="E36" s="72">
        <f t="shared" si="39"/>
        <v>-1.4531041712441978E-3</v>
      </c>
      <c r="F36" s="17">
        <v>-13775</v>
      </c>
      <c r="G36" s="72">
        <f t="shared" ref="G36" si="40">IFERROR(F36/F$21,"")</f>
        <v>-9.480078758636162E-3</v>
      </c>
      <c r="H36" s="17">
        <v>-4803</v>
      </c>
      <c r="I36" s="72">
        <f t="shared" ref="I36" si="41">IFERROR(H36/H$21,"")</f>
        <v>-4.9313583258639116E-3</v>
      </c>
      <c r="J36" s="17">
        <v>1750</v>
      </c>
      <c r="K36" s="72">
        <f t="shared" ref="K36" si="42">IFERROR(J36/J$21,"")</f>
        <v>2.496544069709217E-3</v>
      </c>
    </row>
    <row r="37" spans="1:11" x14ac:dyDescent="0.2">
      <c r="A37" s="16" t="s">
        <v>31</v>
      </c>
      <c r="B37" s="18">
        <v>-97454</v>
      </c>
      <c r="C37" s="72">
        <f t="shared" si="39"/>
        <v>-3.8735012907828763E-2</v>
      </c>
      <c r="D37" s="18">
        <v>-69976</v>
      </c>
      <c r="E37" s="72">
        <f t="shared" si="39"/>
        <v>-3.3207843725337687E-2</v>
      </c>
      <c r="F37" s="18">
        <v>-243267</v>
      </c>
      <c r="G37" s="72">
        <f t="shared" ref="G37" si="43">IFERROR(F37/F$21,"")</f>
        <v>-0.16741853498200679</v>
      </c>
      <c r="H37" s="18">
        <v>-208359</v>
      </c>
      <c r="I37" s="72">
        <f t="shared" ref="I37" si="44">IFERROR(H37/H$21,"")</f>
        <v>-0.2139273140576054</v>
      </c>
      <c r="J37" s="18">
        <v>-426458</v>
      </c>
      <c r="K37" s="72">
        <f t="shared" ref="K37" si="45">IFERROR(J37/J$21,"")</f>
        <v>-0.60838353764574471</v>
      </c>
    </row>
    <row r="38" spans="1:11" x14ac:dyDescent="0.2">
      <c r="A38" s="15"/>
      <c r="B38" s="15"/>
      <c r="C38" s="15"/>
      <c r="D38" s="15"/>
      <c r="E38" s="15"/>
      <c r="F38" s="15"/>
      <c r="G38" s="15"/>
      <c r="H38" s="15"/>
      <c r="I38" s="15"/>
      <c r="J38" s="15"/>
    </row>
    <row r="39" spans="1:11" x14ac:dyDescent="0.2">
      <c r="A39" s="16" t="s">
        <v>30</v>
      </c>
      <c r="B39" s="15"/>
      <c r="C39" s="15"/>
      <c r="D39" s="15"/>
      <c r="E39" s="15"/>
      <c r="F39" s="15"/>
      <c r="G39" s="15"/>
      <c r="H39" s="15"/>
      <c r="I39" s="15"/>
      <c r="J39" s="15"/>
    </row>
    <row r="40" spans="1:11" x14ac:dyDescent="0.2">
      <c r="A40" s="15" t="s">
        <v>29</v>
      </c>
      <c r="B40" s="17" t="s">
        <v>5</v>
      </c>
      <c r="C40" s="73"/>
      <c r="D40" s="17" t="s">
        <v>5</v>
      </c>
      <c r="E40" s="73"/>
      <c r="F40" s="17" t="s">
        <v>5</v>
      </c>
      <c r="G40" s="73"/>
      <c r="H40" s="17" t="s">
        <v>5</v>
      </c>
      <c r="I40" s="73"/>
      <c r="J40" s="17">
        <v>-353</v>
      </c>
    </row>
    <row r="41" spans="1:11" x14ac:dyDescent="0.2">
      <c r="A41" s="15"/>
      <c r="B41" s="15"/>
      <c r="C41" s="15"/>
      <c r="D41" s="15"/>
      <c r="E41" s="15"/>
      <c r="F41" s="15"/>
      <c r="G41" s="15"/>
      <c r="H41" s="15"/>
      <c r="I41" s="15"/>
      <c r="J41" s="15"/>
    </row>
    <row r="42" spans="1:11" x14ac:dyDescent="0.2">
      <c r="A42" s="16" t="s">
        <v>28</v>
      </c>
      <c r="B42" s="15"/>
      <c r="C42" s="15"/>
      <c r="D42" s="15"/>
      <c r="E42" s="15"/>
      <c r="F42" s="15"/>
      <c r="G42" s="15"/>
      <c r="H42" s="15"/>
      <c r="I42" s="15"/>
      <c r="J42" s="15"/>
    </row>
    <row r="43" spans="1:11" x14ac:dyDescent="0.2">
      <c r="A43" s="15" t="s">
        <v>27</v>
      </c>
      <c r="B43" s="14">
        <v>1979827</v>
      </c>
      <c r="C43" s="74"/>
      <c r="D43" s="14">
        <v>1640762</v>
      </c>
      <c r="E43" s="74"/>
      <c r="F43" s="14">
        <v>1088989</v>
      </c>
      <c r="G43" s="74"/>
      <c r="H43" s="14">
        <v>730737</v>
      </c>
      <c r="I43" s="74"/>
      <c r="J43" s="14">
        <v>508548</v>
      </c>
    </row>
    <row r="44" spans="1:11" x14ac:dyDescent="0.2">
      <c r="A44" s="15" t="s">
        <v>26</v>
      </c>
      <c r="B44" s="14">
        <v>-88031</v>
      </c>
      <c r="C44" s="74"/>
      <c r="D44" s="14">
        <v>-61884</v>
      </c>
      <c r="E44" s="74"/>
      <c r="F44" s="14">
        <v>-173855</v>
      </c>
      <c r="G44" s="74"/>
      <c r="H44" s="14">
        <v>-193509</v>
      </c>
      <c r="I44" s="74"/>
      <c r="J44" s="14">
        <v>-426323</v>
      </c>
    </row>
    <row r="45" spans="1:11" x14ac:dyDescent="0.2">
      <c r="A45" s="15" t="s">
        <v>25</v>
      </c>
      <c r="B45" s="14">
        <v>-0.49</v>
      </c>
      <c r="C45" s="74"/>
      <c r="D45" s="14">
        <v>-0.36</v>
      </c>
      <c r="E45" s="74"/>
      <c r="F45" s="14">
        <v>-1.31</v>
      </c>
      <c r="G45" s="74"/>
      <c r="H45" s="14">
        <v>-1.18</v>
      </c>
      <c r="I45" s="74"/>
      <c r="J45" s="14">
        <v>-3.16</v>
      </c>
    </row>
    <row r="46" spans="1:11" x14ac:dyDescent="0.2">
      <c r="A46" s="13"/>
      <c r="B46" s="13"/>
      <c r="C46" s="75"/>
      <c r="D46" s="13"/>
      <c r="E46" s="75"/>
      <c r="F46" s="13"/>
      <c r="G46" s="75"/>
      <c r="H46" s="13"/>
      <c r="I46" s="75"/>
      <c r="J46" s="13"/>
    </row>
    <row r="47" spans="1:11" x14ac:dyDescent="0.2">
      <c r="A47" s="11" t="s">
        <v>24</v>
      </c>
    </row>
    <row r="48" spans="1:11" x14ac:dyDescent="0.2">
      <c r="A48" s="12" t="s">
        <v>23</v>
      </c>
    </row>
  </sheetData>
  <pageMargins left="0.2" right="0.2" top="0.5" bottom="0.5" header="0.5" footer="0.5"/>
  <pageSetup fitToWidth="0" fitToHeight="0"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82AA-ACC1-4BD0-B7E3-9CA141B91B66}">
  <sheetPr>
    <outlinePr summaryBelow="0" summaryRight="0"/>
    <pageSetUpPr autoPageBreaks="0"/>
  </sheetPr>
  <dimension ref="A5:IY66"/>
  <sheetViews>
    <sheetView workbookViewId="0">
      <selection activeCell="I29" sqref="I29"/>
    </sheetView>
  </sheetViews>
  <sheetFormatPr defaultRowHeight="10.199999999999999" x14ac:dyDescent="0.2"/>
  <cols>
    <col min="1" max="1" width="45.77734375" style="11" customWidth="1"/>
    <col min="2" max="2" width="14.77734375" style="11" customWidth="1"/>
    <col min="3" max="3" width="14.77734375" style="67" customWidth="1"/>
    <col min="4" max="4" width="14.77734375" style="11" customWidth="1"/>
    <col min="5" max="5" width="14.77734375" style="67" customWidth="1"/>
    <col min="6" max="6" width="14.77734375" style="11" customWidth="1"/>
    <col min="7" max="7" width="14.77734375" style="67" customWidth="1"/>
    <col min="8" max="8" width="14.77734375" style="11" customWidth="1"/>
    <col min="9" max="9" width="14.77734375" style="67" customWidth="1"/>
    <col min="10" max="10" width="14.77734375" style="11" customWidth="1"/>
    <col min="11" max="11" width="8.88671875" style="67"/>
    <col min="12" max="16384" width="8.88671875" style="11"/>
  </cols>
  <sheetData>
    <row r="5" spans="1:259" ht="16.2" x14ac:dyDescent="0.25">
      <c r="A5" s="24" t="s">
        <v>119</v>
      </c>
    </row>
    <row r="7" spans="1:259" x14ac:dyDescent="0.2">
      <c r="A7" s="15"/>
      <c r="B7" s="22" t="s">
        <v>72</v>
      </c>
      <c r="C7" s="68"/>
      <c r="D7" s="11" t="s">
        <v>71</v>
      </c>
      <c r="F7" s="15" t="s">
        <v>55</v>
      </c>
      <c r="G7" s="15"/>
      <c r="H7" s="22" t="s">
        <v>70</v>
      </c>
      <c r="I7" s="68"/>
      <c r="J7" s="11" t="s">
        <v>69</v>
      </c>
    </row>
    <row r="8" spans="1:259" x14ac:dyDescent="0.2">
      <c r="A8" s="15"/>
      <c r="B8" s="22" t="s">
        <v>68</v>
      </c>
      <c r="C8" s="68"/>
      <c r="D8" s="11" t="s">
        <v>67</v>
      </c>
      <c r="F8" s="15" t="s">
        <v>55</v>
      </c>
      <c r="G8" s="15"/>
      <c r="H8" s="22" t="s">
        <v>66</v>
      </c>
      <c r="I8" s="68"/>
      <c r="J8" s="11" t="s">
        <v>535</v>
      </c>
    </row>
    <row r="9" spans="1:259" x14ac:dyDescent="0.2">
      <c r="A9" s="15"/>
      <c r="B9" s="22" t="s">
        <v>65</v>
      </c>
      <c r="C9" s="68"/>
      <c r="D9" s="11" t="s">
        <v>64</v>
      </c>
      <c r="F9" s="15" t="s">
        <v>55</v>
      </c>
      <c r="G9" s="15"/>
      <c r="H9" s="22" t="s">
        <v>63</v>
      </c>
      <c r="I9" s="68"/>
      <c r="J9" s="11" t="s">
        <v>62</v>
      </c>
    </row>
    <row r="10" spans="1:259" x14ac:dyDescent="0.2">
      <c r="A10" s="15"/>
      <c r="B10" s="22" t="s">
        <v>61</v>
      </c>
      <c r="C10" s="68"/>
      <c r="D10" s="11" t="s">
        <v>60</v>
      </c>
      <c r="F10" s="15" t="s">
        <v>55</v>
      </c>
      <c r="G10" s="15"/>
      <c r="H10" s="22" t="s">
        <v>59</v>
      </c>
      <c r="I10" s="68"/>
      <c r="J10" s="23" t="s">
        <v>58</v>
      </c>
    </row>
    <row r="11" spans="1:259" x14ac:dyDescent="0.2">
      <c r="A11" s="15"/>
      <c r="B11" s="22" t="s">
        <v>57</v>
      </c>
      <c r="C11" s="68"/>
      <c r="D11" s="11" t="s">
        <v>56</v>
      </c>
      <c r="F11" s="15" t="s">
        <v>55</v>
      </c>
      <c r="G11" s="15"/>
      <c r="H11" s="21"/>
      <c r="I11" s="21"/>
      <c r="J11" s="21"/>
    </row>
    <row r="14" spans="1:259" x14ac:dyDescent="0.2">
      <c r="A14" s="20" t="s">
        <v>118</v>
      </c>
      <c r="B14" s="20"/>
      <c r="C14" s="69"/>
      <c r="D14" s="20"/>
      <c r="E14" s="69"/>
      <c r="F14" s="20"/>
      <c r="G14" s="69"/>
      <c r="H14" s="20"/>
      <c r="I14" s="69"/>
      <c r="J14" s="20"/>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row>
    <row r="15" spans="1:259" ht="20.399999999999999" x14ac:dyDescent="0.2">
      <c r="A15" s="43" t="s">
        <v>117</v>
      </c>
      <c r="B15" s="44">
        <v>44957</v>
      </c>
      <c r="C15" s="76"/>
      <c r="D15" s="44">
        <v>44592</v>
      </c>
      <c r="E15" s="76"/>
      <c r="F15" s="44">
        <v>44227</v>
      </c>
      <c r="G15" s="76"/>
      <c r="H15" s="44">
        <v>43861</v>
      </c>
      <c r="I15" s="76"/>
      <c r="J15" s="44">
        <v>43496</v>
      </c>
    </row>
    <row r="16" spans="1:259" x14ac:dyDescent="0.2">
      <c r="A16" s="45" t="s">
        <v>8</v>
      </c>
      <c r="B16" s="46" t="s">
        <v>7</v>
      </c>
      <c r="C16" s="71"/>
      <c r="D16" s="46" t="s">
        <v>7</v>
      </c>
      <c r="E16" s="71"/>
      <c r="F16" s="46" t="s">
        <v>7</v>
      </c>
      <c r="G16" s="71"/>
      <c r="H16" s="46" t="s">
        <v>7</v>
      </c>
      <c r="I16" s="71"/>
      <c r="J16" s="46" t="s">
        <v>7</v>
      </c>
    </row>
    <row r="17" spans="1:11" x14ac:dyDescent="0.2">
      <c r="A17" s="43" t="s">
        <v>47</v>
      </c>
      <c r="B17" s="47" t="s">
        <v>6</v>
      </c>
      <c r="C17" s="70"/>
      <c r="D17" s="47" t="s">
        <v>6</v>
      </c>
      <c r="E17" s="70"/>
      <c r="F17" s="47" t="s">
        <v>6</v>
      </c>
      <c r="G17" s="70"/>
      <c r="H17" s="47" t="s">
        <v>6</v>
      </c>
      <c r="I17" s="70"/>
      <c r="J17" s="47" t="s">
        <v>6</v>
      </c>
    </row>
    <row r="18" spans="1:11" x14ac:dyDescent="0.2">
      <c r="A18" s="16" t="s">
        <v>116</v>
      </c>
      <c r="B18" s="15"/>
      <c r="C18" s="15"/>
      <c r="D18" s="15"/>
      <c r="E18" s="15"/>
      <c r="F18" s="15"/>
      <c r="G18" s="15"/>
      <c r="H18" s="15"/>
      <c r="I18" s="15"/>
      <c r="J18" s="15"/>
    </row>
    <row r="19" spans="1:11" x14ac:dyDescent="0.2">
      <c r="A19" s="15" t="s">
        <v>115</v>
      </c>
      <c r="B19" s="17">
        <v>721895</v>
      </c>
      <c r="C19" s="72">
        <f>IFERROR(B19/B$35,"")</f>
        <v>0.23961569611513847</v>
      </c>
      <c r="D19" s="17">
        <v>509059</v>
      </c>
      <c r="E19" s="72">
        <f>IFERROR(D19/D$35,"")</f>
        <v>0.20031716487654772</v>
      </c>
      <c r="F19" s="17">
        <v>566055</v>
      </c>
      <c r="G19" s="72">
        <f>IFERROR(F19/F$35,"")</f>
        <v>0.24226548433195363</v>
      </c>
      <c r="H19" s="17">
        <v>241203</v>
      </c>
      <c r="I19" s="72">
        <f>IFERROR(H19/H$35,"")</f>
        <v>0.12754383868337477</v>
      </c>
      <c r="J19" s="17">
        <v>517811</v>
      </c>
      <c r="K19" s="72">
        <f>IFERROR(J19/J$35,"")</f>
        <v>0.32054324053789207</v>
      </c>
    </row>
    <row r="20" spans="1:11" x14ac:dyDescent="0.2">
      <c r="A20" s="15" t="s">
        <v>114</v>
      </c>
      <c r="B20" s="17">
        <v>309771</v>
      </c>
      <c r="C20" s="72">
        <f t="shared" ref="C20:E25" si="0">IFERROR(B20/B$35,"")</f>
        <v>0.10282103879550705</v>
      </c>
      <c r="D20" s="17">
        <v>293763</v>
      </c>
      <c r="E20" s="72">
        <f t="shared" si="0"/>
        <v>0.11559715338620727</v>
      </c>
      <c r="F20" s="17">
        <v>207450</v>
      </c>
      <c r="G20" s="72">
        <f t="shared" ref="G20" si="1">IFERROR(F20/F$35,"")</f>
        <v>8.8786380695628137E-2</v>
      </c>
      <c r="H20" s="17">
        <v>414939</v>
      </c>
      <c r="I20" s="72">
        <f t="shared" ref="I20" si="2">IFERROR(H20/H$35,"")</f>
        <v>0.21941233268011112</v>
      </c>
      <c r="J20" s="17">
        <v>251203</v>
      </c>
      <c r="K20" s="72">
        <f t="shared" ref="K20" si="3">IFERROR(J20/J$35,"")</f>
        <v>0.15550350157265894</v>
      </c>
    </row>
    <row r="21" spans="1:11" x14ac:dyDescent="0.2">
      <c r="A21" s="15" t="s">
        <v>113</v>
      </c>
      <c r="B21" s="17">
        <v>516914</v>
      </c>
      <c r="C21" s="72">
        <f t="shared" si="0"/>
        <v>0.17157717942590084</v>
      </c>
      <c r="D21" s="17">
        <v>440950</v>
      </c>
      <c r="E21" s="72">
        <f t="shared" si="0"/>
        <v>0.17351594579864751</v>
      </c>
      <c r="F21" s="17">
        <v>323570</v>
      </c>
      <c r="G21" s="72">
        <f t="shared" ref="G21" si="4">IFERROR(F21/F$35,"")</f>
        <v>0.13848449844147695</v>
      </c>
      <c r="H21" s="17">
        <v>237841</v>
      </c>
      <c r="I21" s="72">
        <f t="shared" ref="I21" si="5">IFERROR(H21/H$35,"")</f>
        <v>0.12576607312633981</v>
      </c>
      <c r="J21" s="17">
        <v>174548</v>
      </c>
      <c r="K21" s="72">
        <f t="shared" ref="K21" si="6">IFERROR(J21/J$35,"")</f>
        <v>0.10805135763706833</v>
      </c>
    </row>
    <row r="22" spans="1:11" x14ac:dyDescent="0.2">
      <c r="A22" s="15" t="s">
        <v>112</v>
      </c>
      <c r="B22" s="17">
        <v>12437</v>
      </c>
      <c r="C22" s="72">
        <f t="shared" si="0"/>
        <v>4.1281632544677236E-3</v>
      </c>
      <c r="D22" s="17">
        <v>12588</v>
      </c>
      <c r="E22" s="72">
        <f t="shared" si="0"/>
        <v>4.9534385434025965E-3</v>
      </c>
      <c r="F22" s="17">
        <v>16883</v>
      </c>
      <c r="G22" s="72">
        <f t="shared" ref="G22" si="7">IFERROR(F22/F$35,"")</f>
        <v>7.2257433853183404E-3</v>
      </c>
      <c r="H22" s="17">
        <v>12502</v>
      </c>
      <c r="I22" s="72">
        <f t="shared" ref="I22" si="8">IFERROR(H22/H$35,"")</f>
        <v>6.6108343230372396E-3</v>
      </c>
      <c r="J22" s="17">
        <v>10616</v>
      </c>
      <c r="K22" s="72">
        <f t="shared" ref="K22" si="9">IFERROR(J22/J$35,"")</f>
        <v>6.5716777773169406E-3</v>
      </c>
    </row>
    <row r="23" spans="1:11" x14ac:dyDescent="0.2">
      <c r="A23" s="15" t="s">
        <v>111</v>
      </c>
      <c r="B23" s="17">
        <v>69987</v>
      </c>
      <c r="C23" s="72">
        <f t="shared" si="0"/>
        <v>2.3230502668684778E-2</v>
      </c>
      <c r="D23" s="17">
        <v>63236</v>
      </c>
      <c r="E23" s="72">
        <f t="shared" si="0"/>
        <v>2.4883670140658294E-2</v>
      </c>
      <c r="F23" s="17">
        <v>48390</v>
      </c>
      <c r="G23" s="72">
        <f t="shared" ref="G23" si="10">IFERROR(F23/F$35,"")</f>
        <v>2.0710402322783539E-2</v>
      </c>
      <c r="H23" s="17">
        <v>37405</v>
      </c>
      <c r="I23" s="72">
        <f t="shared" ref="I23" si="11">IFERROR(H23/H$35,"")</f>
        <v>1.9779095972900972E-2</v>
      </c>
      <c r="J23" s="17">
        <v>29976</v>
      </c>
      <c r="K23" s="72">
        <f t="shared" ref="K23" si="12">IFERROR(J23/J$35,"")</f>
        <v>1.8556199420954465E-2</v>
      </c>
    </row>
    <row r="24" spans="1:11" x14ac:dyDescent="0.2">
      <c r="A24" s="15" t="s">
        <v>110</v>
      </c>
      <c r="B24" s="17" t="s">
        <v>5</v>
      </c>
      <c r="C24" s="72" t="str">
        <f t="shared" si="0"/>
        <v/>
      </c>
      <c r="D24" s="17" t="s">
        <v>5</v>
      </c>
      <c r="E24" s="72" t="str">
        <f t="shared" si="0"/>
        <v/>
      </c>
      <c r="F24" s="17" t="s">
        <v>5</v>
      </c>
      <c r="G24" s="72" t="str">
        <f t="shared" ref="G24" si="13">IFERROR(F24/F$35,"")</f>
        <v/>
      </c>
      <c r="H24" s="17" t="s">
        <v>5</v>
      </c>
      <c r="I24" s="72" t="str">
        <f t="shared" ref="I24" si="14">IFERROR(H24/H$35,"")</f>
        <v/>
      </c>
      <c r="J24" s="17">
        <v>367</v>
      </c>
      <c r="K24" s="72">
        <f t="shared" ref="K24" si="15">IFERROR(J24/J$35,"")</f>
        <v>2.271859216536659E-4</v>
      </c>
    </row>
    <row r="25" spans="1:11" x14ac:dyDescent="0.2">
      <c r="A25" s="16" t="s">
        <v>109</v>
      </c>
      <c r="B25" s="18">
        <v>1631004</v>
      </c>
      <c r="C25" s="72">
        <f t="shared" si="0"/>
        <v>0.54137258025969892</v>
      </c>
      <c r="D25" s="18">
        <v>1319596</v>
      </c>
      <c r="E25" s="72">
        <f t="shared" si="0"/>
        <v>0.51926737274546342</v>
      </c>
      <c r="F25" s="18">
        <v>1162348</v>
      </c>
      <c r="G25" s="72">
        <f t="shared" ref="G25" si="16">IFERROR(F25/F$35,"")</f>
        <v>0.49747250917716063</v>
      </c>
      <c r="H25" s="18">
        <v>943890</v>
      </c>
      <c r="I25" s="72">
        <f t="shared" ref="I25" si="17">IFERROR(H25/H$35,"")</f>
        <v>0.49911217478576392</v>
      </c>
      <c r="J25" s="18">
        <v>984521</v>
      </c>
      <c r="K25" s="72">
        <f t="shared" ref="K25" si="18">IFERROR(J25/J$35,"")</f>
        <v>0.60945316286754436</v>
      </c>
    </row>
    <row r="26" spans="1:11" x14ac:dyDescent="0.2">
      <c r="A26" s="15"/>
      <c r="B26" s="15"/>
      <c r="C26" s="15"/>
      <c r="D26" s="15"/>
      <c r="E26" s="15"/>
      <c r="F26" s="15"/>
      <c r="G26" s="15"/>
      <c r="H26" s="15"/>
      <c r="I26" s="15"/>
      <c r="J26" s="15"/>
      <c r="K26" s="15"/>
    </row>
    <row r="27" spans="1:11" x14ac:dyDescent="0.2">
      <c r="A27" s="16" t="s">
        <v>108</v>
      </c>
      <c r="B27" s="15"/>
      <c r="C27" s="15"/>
      <c r="D27" s="15"/>
      <c r="E27" s="15"/>
      <c r="F27" s="15"/>
      <c r="G27" s="15"/>
      <c r="H27" s="15"/>
      <c r="I27" s="15"/>
      <c r="J27" s="15"/>
      <c r="K27" s="15"/>
    </row>
    <row r="28" spans="1:11" x14ac:dyDescent="0.2">
      <c r="A28" s="15" t="s">
        <v>107</v>
      </c>
      <c r="B28" s="17">
        <v>141493</v>
      </c>
      <c r="C28" s="72">
        <f t="shared" ref="C28:E35" si="19">IFERROR(B28/B$35,"")</f>
        <v>4.6965200881595372E-2</v>
      </c>
      <c r="D28" s="17">
        <v>126021</v>
      </c>
      <c r="E28" s="72">
        <f t="shared" si="19"/>
        <v>4.9589869612181335E-2</v>
      </c>
      <c r="F28" s="17">
        <v>159352</v>
      </c>
      <c r="G28" s="72">
        <f t="shared" ref="G28" si="20">IFERROR(F28/F$35,"")</f>
        <v>6.8200951249022576E-2</v>
      </c>
      <c r="H28" s="17">
        <v>149833</v>
      </c>
      <c r="I28" s="72">
        <f t="shared" ref="I28" si="21">IFERROR(H28/H$35,"")</f>
        <v>7.9229014487573093E-2</v>
      </c>
      <c r="J28" s="17" t="s">
        <v>5</v>
      </c>
      <c r="K28" s="72" t="str">
        <f t="shared" ref="K28" si="22">IFERROR(J28/J$35,"")</f>
        <v/>
      </c>
    </row>
    <row r="29" spans="1:11" x14ac:dyDescent="0.2">
      <c r="A29" s="15" t="s">
        <v>106</v>
      </c>
      <c r="B29" s="17">
        <v>199892</v>
      </c>
      <c r="C29" s="72">
        <f t="shared" si="19"/>
        <v>6.6349345441992613E-2</v>
      </c>
      <c r="D29" s="17">
        <v>184664</v>
      </c>
      <c r="E29" s="72">
        <f t="shared" si="19"/>
        <v>7.2666172162289253E-2</v>
      </c>
      <c r="F29" s="17">
        <v>165039</v>
      </c>
      <c r="G29" s="72">
        <f t="shared" ref="G29" si="23">IFERROR(F29/F$35,"")</f>
        <v>7.0634926409379475E-2</v>
      </c>
      <c r="H29" s="17">
        <v>128293</v>
      </c>
      <c r="I29" s="72">
        <f t="shared" ref="I29" si="24">IFERROR(H29/H$35,"")</f>
        <v>6.7839047176885034E-2</v>
      </c>
      <c r="J29" s="17">
        <v>75832</v>
      </c>
      <c r="K29" s="72">
        <f t="shared" ref="K29" si="25">IFERROR(J29/J$35,"")</f>
        <v>4.6942677958694258E-2</v>
      </c>
    </row>
    <row r="30" spans="1:11" x14ac:dyDescent="0.2">
      <c r="A30" s="15" t="s">
        <v>105</v>
      </c>
      <c r="B30" s="17">
        <v>186049</v>
      </c>
      <c r="C30" s="72">
        <f t="shared" si="19"/>
        <v>6.1754494277596328E-2</v>
      </c>
      <c r="D30" s="17">
        <v>94938</v>
      </c>
      <c r="E30" s="72">
        <f t="shared" si="19"/>
        <v>3.7358559614994895E-2</v>
      </c>
      <c r="F30" s="17">
        <v>92717</v>
      </c>
      <c r="G30" s="72">
        <f t="shared" ref="G30" si="26">IFERROR(F30/F$35,"")</f>
        <v>3.9681884111624745E-2</v>
      </c>
      <c r="H30" s="17">
        <v>239729</v>
      </c>
      <c r="I30" s="72">
        <f t="shared" ref="I30" si="27">IFERROR(H30/H$35,"")</f>
        <v>0.12676441380798228</v>
      </c>
      <c r="J30" s="17">
        <v>164220</v>
      </c>
      <c r="K30" s="72">
        <f t="shared" ref="K30" si="28">IFERROR(J30/J$35,"")</f>
        <v>0.10165796199990466</v>
      </c>
    </row>
    <row r="31" spans="1:11" x14ac:dyDescent="0.2">
      <c r="A31" s="15" t="s">
        <v>104</v>
      </c>
      <c r="B31" s="17">
        <v>353619</v>
      </c>
      <c r="C31" s="72">
        <f t="shared" si="19"/>
        <v>0.11737532860670756</v>
      </c>
      <c r="D31" s="17">
        <v>355058</v>
      </c>
      <c r="E31" s="72">
        <f t="shared" si="19"/>
        <v>0.13971703069140762</v>
      </c>
      <c r="F31" s="17">
        <v>350151</v>
      </c>
      <c r="G31" s="72">
        <f t="shared" ref="G31" si="29">IFERROR(F31/F$35,"")</f>
        <v>0.14986088207739159</v>
      </c>
      <c r="H31" s="17">
        <v>194882</v>
      </c>
      <c r="I31" s="72">
        <f t="shared" ref="I31" si="30">IFERROR(H31/H$35,"")</f>
        <v>0.10305012114398844</v>
      </c>
      <c r="J31" s="17">
        <v>195225</v>
      </c>
      <c r="K31" s="72">
        <f t="shared" ref="K31" si="31">IFERROR(J31/J$35,"")</f>
        <v>0.12085114865078181</v>
      </c>
    </row>
    <row r="32" spans="1:11" x14ac:dyDescent="0.2">
      <c r="A32" s="15" t="s">
        <v>103</v>
      </c>
      <c r="B32" s="17">
        <v>70280</v>
      </c>
      <c r="C32" s="72">
        <f t="shared" si="19"/>
        <v>2.3327756977083832E-2</v>
      </c>
      <c r="D32" s="17">
        <v>98816</v>
      </c>
      <c r="E32" s="72">
        <f t="shared" si="19"/>
        <v>3.8884571266672309E-2</v>
      </c>
      <c r="F32" s="17">
        <v>121828</v>
      </c>
      <c r="G32" s="72">
        <f t="shared" ref="G32" si="32">IFERROR(F32/F$35,"")</f>
        <v>5.2141080681547283E-2</v>
      </c>
      <c r="H32" s="17">
        <v>56500</v>
      </c>
      <c r="I32" s="72">
        <f t="shared" ref="I32" si="33">IFERROR(H32/H$35,"")</f>
        <v>2.9876190949576394E-2</v>
      </c>
      <c r="J32" s="17">
        <v>74203</v>
      </c>
      <c r="K32" s="72">
        <f t="shared" ref="K32" si="34">IFERROR(J32/J$35,"")</f>
        <v>4.5934269603452232E-2</v>
      </c>
    </row>
    <row r="33" spans="1:11" x14ac:dyDescent="0.2">
      <c r="A33" s="15" t="s">
        <v>102</v>
      </c>
      <c r="B33" s="17">
        <v>350899</v>
      </c>
      <c r="C33" s="72">
        <f t="shared" si="19"/>
        <v>0.11647248997583579</v>
      </c>
      <c r="D33" s="17">
        <v>311835</v>
      </c>
      <c r="E33" s="72">
        <f t="shared" si="19"/>
        <v>0.12270857230552501</v>
      </c>
      <c r="F33" s="17">
        <v>260130</v>
      </c>
      <c r="G33" s="72">
        <f t="shared" ref="G33" si="35">IFERROR(F33/F$35,"")</f>
        <v>0.11133285712390333</v>
      </c>
      <c r="H33" s="17">
        <v>153333</v>
      </c>
      <c r="I33" s="72">
        <f t="shared" ref="I33" si="36">IFERROR(H33/H$35,"")</f>
        <v>8.107975198002472E-2</v>
      </c>
      <c r="J33" s="17">
        <v>112583</v>
      </c>
      <c r="K33" s="72">
        <f t="shared" ref="K33" si="37">IFERROR(J33/J$35,"")</f>
        <v>6.9692840919712992E-2</v>
      </c>
    </row>
    <row r="34" spans="1:11" x14ac:dyDescent="0.2">
      <c r="A34" s="15" t="s">
        <v>101</v>
      </c>
      <c r="B34" s="17">
        <v>79484</v>
      </c>
      <c r="C34" s="72">
        <f t="shared" si="19"/>
        <v>2.638280357948963E-2</v>
      </c>
      <c r="D34" s="17">
        <v>50337</v>
      </c>
      <c r="E34" s="72">
        <f t="shared" si="19"/>
        <v>1.9807851601466198E-2</v>
      </c>
      <c r="F34" s="17">
        <v>24942</v>
      </c>
      <c r="G34" s="72">
        <f t="shared" ref="G34" si="38">IFERROR(F34/F$35,"")</f>
        <v>1.0674909169970388E-2</v>
      </c>
      <c r="H34" s="17">
        <v>24678</v>
      </c>
      <c r="I34" s="72">
        <f t="shared" ref="I34" si="39">IFERROR(H34/H$35,"")</f>
        <v>1.3049285668206128E-2</v>
      </c>
      <c r="J34" s="17">
        <v>8833</v>
      </c>
      <c r="K34" s="72">
        <f t="shared" ref="K34" si="40">IFERROR(J34/J$35,"")</f>
        <v>5.4679379999096212E-3</v>
      </c>
    </row>
    <row r="35" spans="1:11" x14ac:dyDescent="0.2">
      <c r="A35" s="16" t="s">
        <v>100</v>
      </c>
      <c r="B35" s="18">
        <v>3012720</v>
      </c>
      <c r="C35" s="72">
        <f t="shared" si="19"/>
        <v>1</v>
      </c>
      <c r="D35" s="18">
        <v>2541265</v>
      </c>
      <c r="E35" s="72">
        <f t="shared" si="19"/>
        <v>1</v>
      </c>
      <c r="F35" s="18">
        <v>2336507</v>
      </c>
      <c r="G35" s="72">
        <f t="shared" ref="G35" si="41">IFERROR(F35/F$35,"")</f>
        <v>1</v>
      </c>
      <c r="H35" s="18">
        <v>1891138</v>
      </c>
      <c r="I35" s="72">
        <f t="shared" ref="I35" si="42">IFERROR(H35/H$35,"")</f>
        <v>1</v>
      </c>
      <c r="J35" s="18">
        <v>1615417</v>
      </c>
      <c r="K35" s="72">
        <f t="shared" ref="K35" si="43">IFERROR(J35/J$35,"")</f>
        <v>1</v>
      </c>
    </row>
    <row r="36" spans="1:11" x14ac:dyDescent="0.2">
      <c r="A36" s="15"/>
      <c r="B36" s="15"/>
      <c r="C36" s="15"/>
      <c r="D36" s="15"/>
      <c r="E36" s="15"/>
      <c r="F36" s="15"/>
      <c r="G36" s="15"/>
      <c r="H36" s="15"/>
      <c r="I36" s="15"/>
      <c r="J36" s="15"/>
      <c r="K36" s="15"/>
    </row>
    <row r="37" spans="1:11" x14ac:dyDescent="0.2">
      <c r="A37" s="16" t="s">
        <v>99</v>
      </c>
      <c r="B37" s="15"/>
      <c r="C37" s="15"/>
      <c r="D37" s="15"/>
      <c r="E37" s="15"/>
      <c r="F37" s="15"/>
      <c r="G37" s="15"/>
      <c r="H37" s="15"/>
      <c r="I37" s="15"/>
      <c r="J37" s="15"/>
      <c r="K37" s="15"/>
    </row>
    <row r="38" spans="1:11" x14ac:dyDescent="0.2">
      <c r="A38" s="15" t="s">
        <v>98</v>
      </c>
      <c r="B38" s="17">
        <v>24393</v>
      </c>
      <c r="C38" s="72">
        <f t="shared" ref="C38:E45" si="44">IFERROR(B38/B$35,"")</f>
        <v>8.0966701186967263E-3</v>
      </c>
      <c r="D38" s="17">
        <v>52804</v>
      </c>
      <c r="E38" s="72">
        <f t="shared" si="44"/>
        <v>2.0778627966780323E-2</v>
      </c>
      <c r="F38" s="17">
        <v>37367</v>
      </c>
      <c r="G38" s="72">
        <f t="shared" ref="G38" si="45">IFERROR(F38/F$35,"")</f>
        <v>1.5992676247064529E-2</v>
      </c>
      <c r="H38" s="17">
        <v>28144</v>
      </c>
      <c r="I38" s="72">
        <f t="shared" ref="I38" si="46">IFERROR(H38/H$35,"")</f>
        <v>1.4882044567873946E-2</v>
      </c>
      <c r="J38" s="17">
        <v>19590</v>
      </c>
      <c r="K38" s="72">
        <f t="shared" ref="K38" si="47">IFERROR(J38/J$35,"")</f>
        <v>1.2126899741676607E-2</v>
      </c>
    </row>
    <row r="39" spans="1:11" x14ac:dyDescent="0.2">
      <c r="A39" s="15" t="s">
        <v>97</v>
      </c>
      <c r="B39" s="17">
        <v>163133</v>
      </c>
      <c r="C39" s="72">
        <f t="shared" si="44"/>
        <v>5.4148078812501658E-2</v>
      </c>
      <c r="D39" s="17">
        <v>160163</v>
      </c>
      <c r="E39" s="72">
        <f t="shared" si="44"/>
        <v>6.3024910821972521E-2</v>
      </c>
      <c r="F39" s="17">
        <v>156158</v>
      </c>
      <c r="G39" s="72">
        <f t="shared" ref="G39" si="48">IFERROR(F39/F$35,"")</f>
        <v>6.6833953418500347E-2</v>
      </c>
      <c r="H39" s="17">
        <v>83189</v>
      </c>
      <c r="I39" s="72">
        <f t="shared" ref="I39" si="49">IFERROR(H39/H$35,"")</f>
        <v>4.3988857502731162E-2</v>
      </c>
      <c r="J39" s="17">
        <v>77553</v>
      </c>
      <c r="K39" s="72">
        <f t="shared" ref="K39" si="50">IFERROR(J39/J$35,"")</f>
        <v>4.800803755315191E-2</v>
      </c>
    </row>
    <row r="40" spans="1:11" x14ac:dyDescent="0.2">
      <c r="A40" s="15" t="s">
        <v>96</v>
      </c>
      <c r="B40" s="17">
        <v>100987</v>
      </c>
      <c r="C40" s="72">
        <f t="shared" si="44"/>
        <v>3.3520207652885103E-2</v>
      </c>
      <c r="D40" s="17">
        <v>91377</v>
      </c>
      <c r="E40" s="72">
        <f t="shared" si="44"/>
        <v>3.5957288987964658E-2</v>
      </c>
      <c r="F40" s="17">
        <v>66566</v>
      </c>
      <c r="G40" s="72">
        <f t="shared" ref="G40" si="51">IFERROR(F40/F$35,"")</f>
        <v>2.8489535875561255E-2</v>
      </c>
      <c r="H40" s="17">
        <v>54344</v>
      </c>
      <c r="I40" s="72">
        <f t="shared" ref="I40" si="52">IFERROR(H40/H$35,"")</f>
        <v>2.8736136654226186E-2</v>
      </c>
      <c r="J40" s="17">
        <v>35658</v>
      </c>
      <c r="K40" s="72">
        <f t="shared" ref="K40" si="53">IFERROR(J40/J$35,"")</f>
        <v>2.2073557477728659E-2</v>
      </c>
    </row>
    <row r="41" spans="1:11" x14ac:dyDescent="0.2">
      <c r="A41" s="15" t="s">
        <v>95</v>
      </c>
      <c r="B41" s="17">
        <v>722887</v>
      </c>
      <c r="C41" s="72">
        <f t="shared" si="44"/>
        <v>0.23994496667463289</v>
      </c>
      <c r="D41" s="17" t="s">
        <v>5</v>
      </c>
      <c r="E41" s="72" t="str">
        <f t="shared" si="44"/>
        <v/>
      </c>
      <c r="F41" s="17">
        <v>20469</v>
      </c>
      <c r="G41" s="72">
        <f t="shared" ref="G41" si="54">IFERROR(F41/F$35,"")</f>
        <v>8.760513022216497E-3</v>
      </c>
      <c r="H41" s="17" t="s">
        <v>5</v>
      </c>
      <c r="I41" s="72" t="str">
        <f t="shared" ref="I41" si="55">IFERROR(H41/H$35,"")</f>
        <v/>
      </c>
      <c r="J41" s="17" t="s">
        <v>5</v>
      </c>
      <c r="K41" s="72" t="str">
        <f t="shared" ref="K41" si="56">IFERROR(J41/J$35,"")</f>
        <v/>
      </c>
    </row>
    <row r="42" spans="1:11" x14ac:dyDescent="0.2">
      <c r="A42" s="15" t="s">
        <v>94</v>
      </c>
      <c r="B42" s="17">
        <v>24055</v>
      </c>
      <c r="C42" s="72">
        <f t="shared" si="44"/>
        <v>7.9844791417722199E-3</v>
      </c>
      <c r="D42" s="17">
        <v>37404</v>
      </c>
      <c r="E42" s="72">
        <f t="shared" si="44"/>
        <v>1.4718653898747278E-2</v>
      </c>
      <c r="F42" s="17">
        <v>32971</v>
      </c>
      <c r="G42" s="72">
        <f t="shared" ref="G42" si="57">IFERROR(F42/F$35,"")</f>
        <v>1.4111235275563051E-2</v>
      </c>
      <c r="H42" s="17">
        <v>20728</v>
      </c>
      <c r="I42" s="72">
        <f t="shared" ref="I42" si="58">IFERROR(H42/H$35,"")</f>
        <v>1.0960596212439283E-2</v>
      </c>
      <c r="J42" s="17" t="s">
        <v>5</v>
      </c>
      <c r="K42" s="72" t="str">
        <f t="shared" ref="K42" si="59">IFERROR(J42/J$35,"")</f>
        <v/>
      </c>
    </row>
    <row r="43" spans="1:11" x14ac:dyDescent="0.2">
      <c r="A43" s="15" t="s">
        <v>93</v>
      </c>
      <c r="B43" s="17">
        <v>1172867</v>
      </c>
      <c r="C43" s="72">
        <f t="shared" si="44"/>
        <v>0.38930501340980905</v>
      </c>
      <c r="D43" s="17">
        <v>1029891</v>
      </c>
      <c r="E43" s="72">
        <f t="shared" si="44"/>
        <v>0.40526706187666378</v>
      </c>
      <c r="F43" s="17">
        <v>779642</v>
      </c>
      <c r="G43" s="72">
        <f t="shared" ref="G43" si="60">IFERROR(F43/F$35,"")</f>
        <v>0.33367843537382941</v>
      </c>
      <c r="H43" s="17">
        <v>507560</v>
      </c>
      <c r="I43" s="72">
        <f t="shared" ref="I43" si="61">IFERROR(H43/H$35,"")</f>
        <v>0.26838866333392908</v>
      </c>
      <c r="J43" s="17">
        <v>381060</v>
      </c>
      <c r="K43" s="72">
        <f t="shared" ref="K43" si="62">IFERROR(J43/J$35,"")</f>
        <v>0.23588955669031589</v>
      </c>
    </row>
    <row r="44" spans="1:11" x14ac:dyDescent="0.2">
      <c r="A44" s="15" t="s">
        <v>92</v>
      </c>
      <c r="B44" s="17" t="s">
        <v>5</v>
      </c>
      <c r="C44" s="72" t="str">
        <f t="shared" si="44"/>
        <v/>
      </c>
      <c r="D44" s="17" t="s">
        <v>5</v>
      </c>
      <c r="E44" s="72" t="str">
        <f t="shared" si="44"/>
        <v/>
      </c>
      <c r="F44" s="17" t="s">
        <v>5</v>
      </c>
      <c r="G44" s="72" t="str">
        <f t="shared" ref="G44" si="63">IFERROR(F44/F$35,"")</f>
        <v/>
      </c>
      <c r="H44" s="17" t="s">
        <v>5</v>
      </c>
      <c r="I44" s="72" t="str">
        <f t="shared" ref="I44" si="64">IFERROR(H44/H$35,"")</f>
        <v/>
      </c>
      <c r="J44" s="17">
        <v>2452</v>
      </c>
      <c r="K44" s="72">
        <f t="shared" ref="K44" si="65">IFERROR(J44/J$35,"")</f>
        <v>1.5178743321383891E-3</v>
      </c>
    </row>
    <row r="45" spans="1:11" x14ac:dyDescent="0.2">
      <c r="A45" s="16" t="s">
        <v>91</v>
      </c>
      <c r="B45" s="18">
        <v>2208322</v>
      </c>
      <c r="C45" s="72">
        <f t="shared" si="44"/>
        <v>0.73299941581029771</v>
      </c>
      <c r="D45" s="18">
        <v>1371639</v>
      </c>
      <c r="E45" s="72">
        <f t="shared" si="44"/>
        <v>0.53974654355212859</v>
      </c>
      <c r="F45" s="18">
        <v>1093173</v>
      </c>
      <c r="G45" s="72">
        <f t="shared" ref="G45" si="66">IFERROR(F45/F$35,"")</f>
        <v>0.46786634921273507</v>
      </c>
      <c r="H45" s="18">
        <v>693965</v>
      </c>
      <c r="I45" s="72">
        <f t="shared" ref="I45" si="67">IFERROR(H45/H$35,"")</f>
        <v>0.36695629827119969</v>
      </c>
      <c r="J45" s="18">
        <v>516313</v>
      </c>
      <c r="K45" s="72">
        <f t="shared" ref="K45" si="68">IFERROR(J45/J$35,"")</f>
        <v>0.31961592579501147</v>
      </c>
    </row>
    <row r="46" spans="1:11" x14ac:dyDescent="0.2">
      <c r="A46" s="15"/>
      <c r="B46" s="15"/>
      <c r="C46" s="15"/>
      <c r="D46" s="15"/>
      <c r="E46" s="15"/>
      <c r="F46" s="15"/>
      <c r="G46" s="15"/>
      <c r="H46" s="15"/>
      <c r="I46" s="15"/>
      <c r="J46" s="15"/>
      <c r="K46" s="15"/>
    </row>
    <row r="47" spans="1:11" x14ac:dyDescent="0.2">
      <c r="A47" s="16" t="s">
        <v>90</v>
      </c>
      <c r="B47" s="15"/>
      <c r="C47" s="15"/>
      <c r="D47" s="15"/>
      <c r="E47" s="15"/>
      <c r="F47" s="15"/>
      <c r="G47" s="15"/>
      <c r="H47" s="15"/>
      <c r="I47" s="15"/>
      <c r="J47" s="15"/>
      <c r="K47" s="15"/>
    </row>
    <row r="48" spans="1:11" x14ac:dyDescent="0.2">
      <c r="A48" s="15" t="s">
        <v>89</v>
      </c>
      <c r="B48" s="17" t="s">
        <v>5</v>
      </c>
      <c r="C48" s="72" t="str">
        <f t="shared" ref="C48:E54" si="69">IFERROR(B48/B$35,"")</f>
        <v/>
      </c>
      <c r="D48" s="17" t="s">
        <v>5</v>
      </c>
      <c r="E48" s="72" t="str">
        <f t="shared" si="69"/>
        <v/>
      </c>
      <c r="F48" s="17">
        <v>3390</v>
      </c>
      <c r="G48" s="72">
        <f t="shared" ref="G48" si="70">IFERROR(F48/F$35,"")</f>
        <v>1.4508837337101922E-3</v>
      </c>
      <c r="H48" s="17" t="s">
        <v>5</v>
      </c>
      <c r="I48" s="72" t="str">
        <f t="shared" ref="I48" si="71">IFERROR(H48/H$35,"")</f>
        <v/>
      </c>
      <c r="J48" s="17" t="s">
        <v>5</v>
      </c>
      <c r="K48" s="72" t="str">
        <f t="shared" ref="K48" si="72">IFERROR(J48/J$35,"")</f>
        <v/>
      </c>
    </row>
    <row r="49" spans="1:11" x14ac:dyDescent="0.2">
      <c r="A49" s="15" t="s">
        <v>88</v>
      </c>
      <c r="B49" s="17" t="s">
        <v>5</v>
      </c>
      <c r="C49" s="72" t="str">
        <f t="shared" si="69"/>
        <v/>
      </c>
      <c r="D49" s="17">
        <v>718487</v>
      </c>
      <c r="E49" s="72">
        <f t="shared" si="69"/>
        <v>0.28272809014408179</v>
      </c>
      <c r="F49" s="17">
        <v>693219</v>
      </c>
      <c r="G49" s="72">
        <f t="shared" ref="G49" si="73">IFERROR(F49/F$35,"")</f>
        <v>0.29669031592886302</v>
      </c>
      <c r="H49" s="17">
        <v>465321</v>
      </c>
      <c r="I49" s="72">
        <f t="shared" ref="I49" si="74">IFERROR(H49/H$35,"")</f>
        <v>0.24605343449288206</v>
      </c>
      <c r="J49" s="17">
        <v>438932</v>
      </c>
      <c r="K49" s="72">
        <f t="shared" ref="K49" si="75">IFERROR(J49/J$35,"")</f>
        <v>0.2717143622977844</v>
      </c>
    </row>
    <row r="50" spans="1:11" x14ac:dyDescent="0.2">
      <c r="A50" s="15" t="s">
        <v>87</v>
      </c>
      <c r="B50" s="17">
        <v>141348</v>
      </c>
      <c r="C50" s="72">
        <f t="shared" si="69"/>
        <v>4.6917071616346687E-2</v>
      </c>
      <c r="D50" s="17">
        <v>126340</v>
      </c>
      <c r="E50" s="72">
        <f t="shared" si="69"/>
        <v>4.9715397646447737E-2</v>
      </c>
      <c r="F50" s="17">
        <v>165704</v>
      </c>
      <c r="G50" s="72">
        <f t="shared" ref="G50" si="76">IFERROR(F50/F$35,"")</f>
        <v>7.0919539295195774E-2</v>
      </c>
      <c r="H50" s="17">
        <v>162432</v>
      </c>
      <c r="I50" s="72">
        <f t="shared" ref="I50" si="77">IFERROR(H50/H$35,"")</f>
        <v>8.5891140678258274E-2</v>
      </c>
      <c r="J50" s="17" t="s">
        <v>5</v>
      </c>
      <c r="K50" s="72" t="str">
        <f t="shared" ref="K50" si="78">IFERROR(J50/J$35,"")</f>
        <v/>
      </c>
    </row>
    <row r="51" spans="1:11" x14ac:dyDescent="0.2">
      <c r="A51" s="15" t="s">
        <v>86</v>
      </c>
      <c r="B51" s="17">
        <v>16925</v>
      </c>
      <c r="C51" s="72">
        <f t="shared" si="69"/>
        <v>5.6178469954061448E-3</v>
      </c>
      <c r="D51" s="17">
        <v>16725</v>
      </c>
      <c r="E51" s="72">
        <f t="shared" si="69"/>
        <v>6.581367940769656E-3</v>
      </c>
      <c r="F51" s="17">
        <v>16492</v>
      </c>
      <c r="G51" s="72">
        <f t="shared" ref="G51" si="79">IFERROR(F51/F$35,"")</f>
        <v>7.0583995682443924E-3</v>
      </c>
      <c r="H51" s="17">
        <v>11478</v>
      </c>
      <c r="I51" s="72">
        <f t="shared" ref="I51" si="80">IFERROR(H51/H$35,"")</f>
        <v>6.0693614109599619E-3</v>
      </c>
      <c r="J51" s="17">
        <v>7712</v>
      </c>
      <c r="K51" s="72">
        <f t="shared" ref="K51" si="81">IFERROR(J51/J$35,"")</f>
        <v>4.7739995307713116E-3</v>
      </c>
    </row>
    <row r="52" spans="1:11" x14ac:dyDescent="0.2">
      <c r="A52" s="15" t="s">
        <v>85</v>
      </c>
      <c r="B52" s="17">
        <v>10723</v>
      </c>
      <c r="C52" s="72">
        <f t="shared" si="69"/>
        <v>3.5592421466316155E-3</v>
      </c>
      <c r="D52" s="17">
        <v>9316</v>
      </c>
      <c r="E52" s="72">
        <f t="shared" si="69"/>
        <v>3.6658908063503808E-3</v>
      </c>
      <c r="F52" s="17">
        <v>6464</v>
      </c>
      <c r="G52" s="72">
        <f t="shared" ref="G52" si="82">IFERROR(F52/F$35,"")</f>
        <v>2.7665228479948913E-3</v>
      </c>
      <c r="H52" s="17">
        <v>4920</v>
      </c>
      <c r="I52" s="72">
        <f t="shared" ref="I52" si="83">IFERROR(H52/H$35,"")</f>
        <v>2.6016081322462982E-3</v>
      </c>
      <c r="J52" s="17">
        <v>4207</v>
      </c>
      <c r="K52" s="72">
        <f t="shared" ref="K52" si="84">IFERROR(J52/J$35,"")</f>
        <v>2.6042811236974724E-3</v>
      </c>
    </row>
    <row r="53" spans="1:11" x14ac:dyDescent="0.2">
      <c r="A53" s="15" t="s">
        <v>84</v>
      </c>
      <c r="B53" s="17">
        <v>18115</v>
      </c>
      <c r="C53" s="72">
        <f t="shared" si="69"/>
        <v>6.0128388964125444E-3</v>
      </c>
      <c r="D53" s="17">
        <v>23255</v>
      </c>
      <c r="E53" s="72">
        <f t="shared" si="69"/>
        <v>9.1509543475395121E-3</v>
      </c>
      <c r="F53" s="17">
        <v>32328</v>
      </c>
      <c r="G53" s="72">
        <f t="shared" ref="G53" si="85">IFERROR(F53/F$35,"")</f>
        <v>1.3836038154390292E-2</v>
      </c>
      <c r="H53" s="17">
        <v>6695</v>
      </c>
      <c r="I53" s="72">
        <f t="shared" ref="I53" si="86">IFERROR(H53/H$35,"")</f>
        <v>3.5401964319896275E-3</v>
      </c>
      <c r="J53" s="17">
        <v>9696</v>
      </c>
      <c r="K53" s="72">
        <f t="shared" ref="K53" si="87">IFERROR(J53/J$35,"")</f>
        <v>6.002165385160612E-3</v>
      </c>
    </row>
    <row r="54" spans="1:11" x14ac:dyDescent="0.2">
      <c r="A54" s="15" t="s">
        <v>83</v>
      </c>
      <c r="B54" s="17" t="s">
        <v>5</v>
      </c>
      <c r="C54" s="72" t="str">
        <f t="shared" si="69"/>
        <v/>
      </c>
      <c r="D54" s="17" t="s">
        <v>5</v>
      </c>
      <c r="E54" s="72" t="str">
        <f t="shared" si="69"/>
        <v/>
      </c>
      <c r="F54" s="17" t="s">
        <v>5</v>
      </c>
      <c r="G54" s="72" t="str">
        <f t="shared" ref="G54" si="88">IFERROR(F54/F$35,"")</f>
        <v/>
      </c>
      <c r="H54" s="17" t="s">
        <v>5</v>
      </c>
      <c r="I54" s="72" t="str">
        <f t="shared" ref="I54" si="89">IFERROR(H54/H$35,"")</f>
        <v/>
      </c>
      <c r="J54" s="17">
        <v>24195</v>
      </c>
      <c r="K54" s="72">
        <f t="shared" ref="K54" si="90">IFERROR(J54/J$35,"")</f>
        <v>1.4977556878502579E-2</v>
      </c>
    </row>
    <row r="55" spans="1:11" x14ac:dyDescent="0.2">
      <c r="A55" s="15"/>
      <c r="B55" s="15"/>
      <c r="C55" s="15"/>
      <c r="D55" s="15"/>
      <c r="E55" s="15"/>
      <c r="F55" s="15"/>
      <c r="G55" s="15"/>
      <c r="H55" s="15"/>
      <c r="I55" s="15"/>
      <c r="J55" s="15"/>
      <c r="K55" s="15"/>
    </row>
    <row r="56" spans="1:11" x14ac:dyDescent="0.2">
      <c r="A56" s="16" t="s">
        <v>82</v>
      </c>
      <c r="B56" s="15"/>
      <c r="C56" s="15"/>
      <c r="D56" s="15"/>
      <c r="E56" s="15"/>
      <c r="F56" s="15"/>
      <c r="G56" s="15"/>
      <c r="H56" s="15"/>
      <c r="I56" s="15"/>
      <c r="J56" s="15"/>
      <c r="K56" s="15"/>
    </row>
    <row r="57" spans="1:11" x14ac:dyDescent="0.2">
      <c r="A57" s="15" t="s">
        <v>81</v>
      </c>
      <c r="B57" s="17">
        <v>20</v>
      </c>
      <c r="C57" s="72">
        <f t="shared" ref="C57:E63" si="91">IFERROR(B57/B$35,"")</f>
        <v>6.6385193446453704E-6</v>
      </c>
      <c r="D57" s="17">
        <v>20</v>
      </c>
      <c r="E57" s="72">
        <f t="shared" si="91"/>
        <v>7.870096192250709E-6</v>
      </c>
      <c r="F57" s="17">
        <v>19</v>
      </c>
      <c r="G57" s="72">
        <f t="shared" ref="G57" si="92">IFERROR(F57/F$35,"")</f>
        <v>8.1317967376087466E-6</v>
      </c>
      <c r="H57" s="17">
        <v>18</v>
      </c>
      <c r="I57" s="72">
        <f t="shared" ref="I57" si="93">IFERROR(H57/H$35,"")</f>
        <v>9.5180785326084077E-6</v>
      </c>
      <c r="J57" s="17">
        <v>17</v>
      </c>
      <c r="K57" s="72">
        <f t="shared" ref="K57" si="94">IFERROR(J57/J$35,"")</f>
        <v>1.0523598550714769E-5</v>
      </c>
    </row>
    <row r="58" spans="1:11" x14ac:dyDescent="0.2">
      <c r="A58" s="15" t="s">
        <v>80</v>
      </c>
      <c r="B58" s="17">
        <v>2240732</v>
      </c>
      <c r="C58" s="72">
        <f t="shared" si="91"/>
        <v>0.74375713640829544</v>
      </c>
      <c r="D58" s="17">
        <v>1720013</v>
      </c>
      <c r="E58" s="72">
        <f t="shared" si="91"/>
        <v>0.67683338809608595</v>
      </c>
      <c r="F58" s="17">
        <v>1702254</v>
      </c>
      <c r="G58" s="72">
        <f t="shared" ref="G58" si="95">IFERROR(F58/F$35,"")</f>
        <v>0.72854650125165477</v>
      </c>
      <c r="H58" s="17">
        <v>1685167</v>
      </c>
      <c r="I58" s="72">
        <f t="shared" ref="I58" si="96">IFERROR(H58/H$35,"")</f>
        <v>0.89108621369778407</v>
      </c>
      <c r="J58" s="17">
        <v>1545088</v>
      </c>
      <c r="K58" s="72">
        <f t="shared" ref="K58" si="97">IFERROR(J58/J$35,"")</f>
        <v>0.956463872795693</v>
      </c>
    </row>
    <row r="59" spans="1:11" x14ac:dyDescent="0.2">
      <c r="A59" s="15" t="s">
        <v>79</v>
      </c>
      <c r="B59" s="17">
        <v>-1785</v>
      </c>
      <c r="C59" s="72">
        <f t="shared" si="91"/>
        <v>-5.9248785150959932E-4</v>
      </c>
      <c r="D59" s="17">
        <v>-1532</v>
      </c>
      <c r="E59" s="72">
        <f t="shared" si="91"/>
        <v>-6.0284936832640434E-4</v>
      </c>
      <c r="F59" s="17">
        <v>-1048</v>
      </c>
      <c r="G59" s="72">
        <f t="shared" ref="G59" si="98">IFERROR(F59/F$35,"")</f>
        <v>-4.4853278847441929E-4</v>
      </c>
      <c r="H59" s="17" t="s">
        <v>5</v>
      </c>
      <c r="I59" s="72" t="str">
        <f t="shared" ref="I59" si="99">IFERROR(H59/H$35,"")</f>
        <v/>
      </c>
      <c r="J59" s="17" t="s">
        <v>5</v>
      </c>
      <c r="K59" s="72" t="str">
        <f t="shared" ref="K59" si="100">IFERROR(J59/J$35,"")</f>
        <v/>
      </c>
    </row>
    <row r="60" spans="1:11" x14ac:dyDescent="0.2">
      <c r="A60" s="15" t="s">
        <v>78</v>
      </c>
      <c r="B60" s="17">
        <v>-1598684</v>
      </c>
      <c r="C60" s="72">
        <f t="shared" si="91"/>
        <v>-0.53064473299875192</v>
      </c>
      <c r="D60" s="17">
        <v>-1438189</v>
      </c>
      <c r="E60" s="72">
        <f t="shared" si="91"/>
        <v>-0.56593428863184281</v>
      </c>
      <c r="F60" s="17">
        <v>-1380452</v>
      </c>
      <c r="G60" s="72">
        <f t="shared" ref="G60" si="101">IFERROR(F60/F$35,"")</f>
        <v>-0.59081868789607739</v>
      </c>
      <c r="H60" s="17">
        <v>-1137185</v>
      </c>
      <c r="I60" s="72">
        <f t="shared" ref="I60" si="102">IFERROR(H60/H$35,"")</f>
        <v>-0.60132311867246069</v>
      </c>
      <c r="J60" s="17">
        <v>-928778</v>
      </c>
      <c r="K60" s="72">
        <f t="shared" ref="K60" si="103">IFERROR(J60/J$35,"")</f>
        <v>-0.57494628321975072</v>
      </c>
    </row>
    <row r="61" spans="1:11" x14ac:dyDescent="0.2">
      <c r="A61" s="15" t="s">
        <v>77</v>
      </c>
      <c r="B61" s="17">
        <v>-22996</v>
      </c>
      <c r="C61" s="72">
        <f t="shared" si="91"/>
        <v>-7.6329695424732467E-3</v>
      </c>
      <c r="D61" s="17">
        <v>-4809</v>
      </c>
      <c r="E61" s="72">
        <f t="shared" si="91"/>
        <v>-1.8923646294266832E-3</v>
      </c>
      <c r="F61" s="17">
        <v>4964</v>
      </c>
      <c r="G61" s="72">
        <f t="shared" ref="G61" si="104">IFERROR(F61/F$35,"")</f>
        <v>2.1245388950257801E-3</v>
      </c>
      <c r="H61" s="17">
        <v>-1673</v>
      </c>
      <c r="I61" s="72">
        <f t="shared" ref="I61" si="105">IFERROR(H61/H$35,"")</f>
        <v>-8.8465252139188148E-4</v>
      </c>
      <c r="J61" s="17">
        <v>-1965</v>
      </c>
      <c r="K61" s="72">
        <f t="shared" ref="K61" si="106">IFERROR(J61/J$35,"")</f>
        <v>-1.2164041854208542E-3</v>
      </c>
    </row>
    <row r="62" spans="1:11" x14ac:dyDescent="0.2">
      <c r="A62" s="16" t="s">
        <v>76</v>
      </c>
      <c r="B62" s="18">
        <v>617287</v>
      </c>
      <c r="C62" s="72">
        <f t="shared" si="91"/>
        <v>0.20489358453490533</v>
      </c>
      <c r="D62" s="18">
        <v>275503</v>
      </c>
      <c r="E62" s="72">
        <f t="shared" si="91"/>
        <v>0.10841175556268237</v>
      </c>
      <c r="F62" s="18">
        <v>325737</v>
      </c>
      <c r="G62" s="72">
        <f t="shared" ref="G62" si="107">IFERROR(F62/F$35,"")</f>
        <v>0.13941195125886632</v>
      </c>
      <c r="H62" s="18">
        <v>546327</v>
      </c>
      <c r="I62" s="72">
        <f t="shared" ref="I62" si="108">IFERROR(H62/H$35,"")</f>
        <v>0.28888796058246408</v>
      </c>
      <c r="J62" s="18">
        <v>614362</v>
      </c>
      <c r="K62" s="72">
        <f t="shared" ref="K62" si="109">IFERROR(J62/J$35,"")</f>
        <v>0.38031170898907218</v>
      </c>
    </row>
    <row r="63" spans="1:11" x14ac:dyDescent="0.2">
      <c r="A63" s="16" t="s">
        <v>75</v>
      </c>
      <c r="B63" s="18">
        <v>3012720</v>
      </c>
      <c r="C63" s="72">
        <f t="shared" si="91"/>
        <v>1</v>
      </c>
      <c r="D63" s="18">
        <v>2541265</v>
      </c>
      <c r="E63" s="72">
        <f t="shared" si="91"/>
        <v>1</v>
      </c>
      <c r="F63" s="18">
        <v>2336507</v>
      </c>
      <c r="G63" s="72">
        <f t="shared" ref="G63" si="110">IFERROR(F63/F$35,"")</f>
        <v>1</v>
      </c>
      <c r="H63" s="18">
        <v>1891138</v>
      </c>
      <c r="I63" s="72">
        <f t="shared" ref="I63" si="111">IFERROR(H63/H$35,"")</f>
        <v>1</v>
      </c>
      <c r="J63" s="18">
        <v>1615417</v>
      </c>
      <c r="K63" s="72">
        <f t="shared" ref="K63" si="112">IFERROR(J63/J$35,"")</f>
        <v>1</v>
      </c>
    </row>
    <row r="64" spans="1:11" x14ac:dyDescent="0.2">
      <c r="A64" s="13"/>
      <c r="B64" s="13"/>
      <c r="C64" s="75"/>
      <c r="D64" s="13"/>
      <c r="E64" s="75"/>
      <c r="F64" s="13"/>
      <c r="G64" s="75"/>
      <c r="H64" s="13"/>
      <c r="I64" s="75"/>
      <c r="J64" s="13"/>
    </row>
    <row r="65" spans="1:1" x14ac:dyDescent="0.2">
      <c r="A65" s="11" t="s">
        <v>74</v>
      </c>
    </row>
    <row r="66" spans="1:1" x14ac:dyDescent="0.2">
      <c r="A66" s="12" t="s">
        <v>23</v>
      </c>
    </row>
  </sheetData>
  <pageMargins left="0.2" right="0.2" top="0.5" bottom="0.5" header="0.5" footer="0.5"/>
  <pageSetup fitToWidth="0" fitToHeight="0"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8903B-E0A9-4664-88C8-CE0E9F750D86}">
  <sheetPr>
    <outlinePr summaryBelow="0" summaryRight="0"/>
    <pageSetUpPr autoPageBreaks="0"/>
  </sheetPr>
  <dimension ref="A6:IR117"/>
  <sheetViews>
    <sheetView zoomScaleNormal="100" workbookViewId="0">
      <selection activeCell="E27" sqref="E27"/>
    </sheetView>
  </sheetViews>
  <sheetFormatPr defaultRowHeight="10.199999999999999" x14ac:dyDescent="0.2"/>
  <cols>
    <col min="1" max="1" width="50.77734375" style="11" customWidth="1"/>
    <col min="2" max="2" width="9.21875" style="11" customWidth="1"/>
    <col min="3" max="253" width="8.88671875" style="11"/>
    <col min="254" max="254" width="50.77734375" style="11" customWidth="1"/>
    <col min="255" max="255" width="9.21875" style="11" customWidth="1"/>
    <col min="256" max="509" width="8.88671875" style="11"/>
    <col min="510" max="510" width="50.77734375" style="11" customWidth="1"/>
    <col min="511" max="511" width="9.21875" style="11" customWidth="1"/>
    <col min="512" max="765" width="8.88671875" style="11"/>
    <col min="766" max="766" width="50.77734375" style="11" customWidth="1"/>
    <col min="767" max="767" width="9.21875" style="11" customWidth="1"/>
    <col min="768" max="1021" width="8.88671875" style="11"/>
    <col min="1022" max="1022" width="50.77734375" style="11" customWidth="1"/>
    <col min="1023" max="1023" width="9.21875" style="11" customWidth="1"/>
    <col min="1024" max="1277" width="8.88671875" style="11"/>
    <col min="1278" max="1278" width="50.77734375" style="11" customWidth="1"/>
    <col min="1279" max="1279" width="9.21875" style="11" customWidth="1"/>
    <col min="1280" max="1533" width="8.88671875" style="11"/>
    <col min="1534" max="1534" width="50.77734375" style="11" customWidth="1"/>
    <col min="1535" max="1535" width="9.21875" style="11" customWidth="1"/>
    <col min="1536" max="1789" width="8.88671875" style="11"/>
    <col min="1790" max="1790" width="50.77734375" style="11" customWidth="1"/>
    <col min="1791" max="1791" width="9.21875" style="11" customWidth="1"/>
    <col min="1792" max="2045" width="8.88671875" style="11"/>
    <col min="2046" max="2046" width="50.77734375" style="11" customWidth="1"/>
    <col min="2047" max="2047" width="9.21875" style="11" customWidth="1"/>
    <col min="2048" max="2301" width="8.88671875" style="11"/>
    <col min="2302" max="2302" width="50.77734375" style="11" customWidth="1"/>
    <col min="2303" max="2303" width="9.21875" style="11" customWidth="1"/>
    <col min="2304" max="2557" width="8.88671875" style="11"/>
    <col min="2558" max="2558" width="50.77734375" style="11" customWidth="1"/>
    <col min="2559" max="2559" width="9.21875" style="11" customWidth="1"/>
    <col min="2560" max="2813" width="8.88671875" style="11"/>
    <col min="2814" max="2814" width="50.77734375" style="11" customWidth="1"/>
    <col min="2815" max="2815" width="9.21875" style="11" customWidth="1"/>
    <col min="2816" max="3069" width="8.88671875" style="11"/>
    <col min="3070" max="3070" width="50.77734375" style="11" customWidth="1"/>
    <col min="3071" max="3071" width="9.21875" style="11" customWidth="1"/>
    <col min="3072" max="3325" width="8.88671875" style="11"/>
    <col min="3326" max="3326" width="50.77734375" style="11" customWidth="1"/>
    <col min="3327" max="3327" width="9.21875" style="11" customWidth="1"/>
    <col min="3328" max="3581" width="8.88671875" style="11"/>
    <col min="3582" max="3582" width="50.77734375" style="11" customWidth="1"/>
    <col min="3583" max="3583" width="9.21875" style="11" customWidth="1"/>
    <col min="3584" max="3837" width="8.88671875" style="11"/>
    <col min="3838" max="3838" width="50.77734375" style="11" customWidth="1"/>
    <col min="3839" max="3839" width="9.21875" style="11" customWidth="1"/>
    <col min="3840" max="4093" width="8.88671875" style="11"/>
    <col min="4094" max="4094" width="50.77734375" style="11" customWidth="1"/>
    <col min="4095" max="4095" width="9.21875" style="11" customWidth="1"/>
    <col min="4096" max="4349" width="8.88671875" style="11"/>
    <col min="4350" max="4350" width="50.77734375" style="11" customWidth="1"/>
    <col min="4351" max="4351" width="9.21875" style="11" customWidth="1"/>
    <col min="4352" max="4605" width="8.88671875" style="11"/>
    <col min="4606" max="4606" width="50.77734375" style="11" customWidth="1"/>
    <col min="4607" max="4607" width="9.21875" style="11" customWidth="1"/>
    <col min="4608" max="4861" width="8.88671875" style="11"/>
    <col min="4862" max="4862" width="50.77734375" style="11" customWidth="1"/>
    <col min="4863" max="4863" width="9.21875" style="11" customWidth="1"/>
    <col min="4864" max="5117" width="8.88671875" style="11"/>
    <col min="5118" max="5118" width="50.77734375" style="11" customWidth="1"/>
    <col min="5119" max="5119" width="9.21875" style="11" customWidth="1"/>
    <col min="5120" max="5373" width="8.88671875" style="11"/>
    <col min="5374" max="5374" width="50.77734375" style="11" customWidth="1"/>
    <col min="5375" max="5375" width="9.21875" style="11" customWidth="1"/>
    <col min="5376" max="5629" width="8.88671875" style="11"/>
    <col min="5630" max="5630" width="50.77734375" style="11" customWidth="1"/>
    <col min="5631" max="5631" width="9.21875" style="11" customWidth="1"/>
    <col min="5632" max="5885" width="8.88671875" style="11"/>
    <col min="5886" max="5886" width="50.77734375" style="11" customWidth="1"/>
    <col min="5887" max="5887" width="9.21875" style="11" customWidth="1"/>
    <col min="5888" max="6141" width="8.88671875" style="11"/>
    <col min="6142" max="6142" width="50.77734375" style="11" customWidth="1"/>
    <col min="6143" max="6143" width="9.21875" style="11" customWidth="1"/>
    <col min="6144" max="6397" width="8.88671875" style="11"/>
    <col min="6398" max="6398" width="50.77734375" style="11" customWidth="1"/>
    <col min="6399" max="6399" width="9.21875" style="11" customWidth="1"/>
    <col min="6400" max="6653" width="8.88671875" style="11"/>
    <col min="6654" max="6654" width="50.77734375" style="11" customWidth="1"/>
    <col min="6655" max="6655" width="9.21875" style="11" customWidth="1"/>
    <col min="6656" max="6909" width="8.88671875" style="11"/>
    <col min="6910" max="6910" width="50.77734375" style="11" customWidth="1"/>
    <col min="6911" max="6911" width="9.21875" style="11" customWidth="1"/>
    <col min="6912" max="7165" width="8.88671875" style="11"/>
    <col min="7166" max="7166" width="50.77734375" style="11" customWidth="1"/>
    <col min="7167" max="7167" width="9.21875" style="11" customWidth="1"/>
    <col min="7168" max="7421" width="8.88671875" style="11"/>
    <col min="7422" max="7422" width="50.77734375" style="11" customWidth="1"/>
    <col min="7423" max="7423" width="9.21875" style="11" customWidth="1"/>
    <col min="7424" max="7677" width="8.88671875" style="11"/>
    <col min="7678" max="7678" width="50.77734375" style="11" customWidth="1"/>
    <col min="7679" max="7679" width="9.21875" style="11" customWidth="1"/>
    <col min="7680" max="7933" width="8.88671875" style="11"/>
    <col min="7934" max="7934" width="50.77734375" style="11" customWidth="1"/>
    <col min="7935" max="7935" width="9.21875" style="11" customWidth="1"/>
    <col min="7936" max="8189" width="8.88671875" style="11"/>
    <col min="8190" max="8190" width="50.77734375" style="11" customWidth="1"/>
    <col min="8191" max="8191" width="9.21875" style="11" customWidth="1"/>
    <col min="8192" max="8445" width="8.88671875" style="11"/>
    <col min="8446" max="8446" width="50.77734375" style="11" customWidth="1"/>
    <col min="8447" max="8447" width="9.21875" style="11" customWidth="1"/>
    <col min="8448" max="8701" width="8.88671875" style="11"/>
    <col min="8702" max="8702" width="50.77734375" style="11" customWidth="1"/>
    <col min="8703" max="8703" width="9.21875" style="11" customWidth="1"/>
    <col min="8704" max="8957" width="8.88671875" style="11"/>
    <col min="8958" max="8958" width="50.77734375" style="11" customWidth="1"/>
    <col min="8959" max="8959" width="9.21875" style="11" customWidth="1"/>
    <col min="8960" max="9213" width="8.88671875" style="11"/>
    <col min="9214" max="9214" width="50.77734375" style="11" customWidth="1"/>
    <col min="9215" max="9215" width="9.21875" style="11" customWidth="1"/>
    <col min="9216" max="9469" width="8.88671875" style="11"/>
    <col min="9470" max="9470" width="50.77734375" style="11" customWidth="1"/>
    <col min="9471" max="9471" width="9.21875" style="11" customWidth="1"/>
    <col min="9472" max="9725" width="8.88671875" style="11"/>
    <col min="9726" max="9726" width="50.77734375" style="11" customWidth="1"/>
    <col min="9727" max="9727" width="9.21875" style="11" customWidth="1"/>
    <col min="9728" max="9981" width="8.88671875" style="11"/>
    <col min="9982" max="9982" width="50.77734375" style="11" customWidth="1"/>
    <col min="9983" max="9983" width="9.21875" style="11" customWidth="1"/>
    <col min="9984" max="10237" width="8.88671875" style="11"/>
    <col min="10238" max="10238" width="50.77734375" style="11" customWidth="1"/>
    <col min="10239" max="10239" width="9.21875" style="11" customWidth="1"/>
    <col min="10240" max="10493" width="8.88671875" style="11"/>
    <col min="10494" max="10494" width="50.77734375" style="11" customWidth="1"/>
    <col min="10495" max="10495" width="9.21875" style="11" customWidth="1"/>
    <col min="10496" max="10749" width="8.88671875" style="11"/>
    <col min="10750" max="10750" width="50.77734375" style="11" customWidth="1"/>
    <col min="10751" max="10751" width="9.21875" style="11" customWidth="1"/>
    <col min="10752" max="11005" width="8.88671875" style="11"/>
    <col min="11006" max="11006" width="50.77734375" style="11" customWidth="1"/>
    <col min="11007" max="11007" width="9.21875" style="11" customWidth="1"/>
    <col min="11008" max="11261" width="8.88671875" style="11"/>
    <col min="11262" max="11262" width="50.77734375" style="11" customWidth="1"/>
    <col min="11263" max="11263" width="9.21875" style="11" customWidth="1"/>
    <col min="11264" max="11517" width="8.88671875" style="11"/>
    <col min="11518" max="11518" width="50.77734375" style="11" customWidth="1"/>
    <col min="11519" max="11519" width="9.21875" style="11" customWidth="1"/>
    <col min="11520" max="11773" width="8.88671875" style="11"/>
    <col min="11774" max="11774" width="50.77734375" style="11" customWidth="1"/>
    <col min="11775" max="11775" width="9.21875" style="11" customWidth="1"/>
    <col min="11776" max="12029" width="8.88671875" style="11"/>
    <col min="12030" max="12030" width="50.77734375" style="11" customWidth="1"/>
    <col min="12031" max="12031" width="9.21875" style="11" customWidth="1"/>
    <col min="12032" max="12285" width="8.88671875" style="11"/>
    <col min="12286" max="12286" width="50.77734375" style="11" customWidth="1"/>
    <col min="12287" max="12287" width="9.21875" style="11" customWidth="1"/>
    <col min="12288" max="12541" width="8.88671875" style="11"/>
    <col min="12542" max="12542" width="50.77734375" style="11" customWidth="1"/>
    <col min="12543" max="12543" width="9.21875" style="11" customWidth="1"/>
    <col min="12544" max="12797" width="8.88671875" style="11"/>
    <col min="12798" max="12798" width="50.77734375" style="11" customWidth="1"/>
    <col min="12799" max="12799" width="9.21875" style="11" customWidth="1"/>
    <col min="12800" max="13053" width="8.88671875" style="11"/>
    <col min="13054" max="13054" width="50.77734375" style="11" customWidth="1"/>
    <col min="13055" max="13055" width="9.21875" style="11" customWidth="1"/>
    <col min="13056" max="13309" width="8.88671875" style="11"/>
    <col min="13310" max="13310" width="50.77734375" style="11" customWidth="1"/>
    <col min="13311" max="13311" width="9.21875" style="11" customWidth="1"/>
    <col min="13312" max="13565" width="8.88671875" style="11"/>
    <col min="13566" max="13566" width="50.77734375" style="11" customWidth="1"/>
    <col min="13567" max="13567" width="9.21875" style="11" customWidth="1"/>
    <col min="13568" max="13821" width="8.88671875" style="11"/>
    <col min="13822" max="13822" width="50.77734375" style="11" customWidth="1"/>
    <col min="13823" max="13823" width="9.21875" style="11" customWidth="1"/>
    <col min="13824" max="14077" width="8.88671875" style="11"/>
    <col min="14078" max="14078" width="50.77734375" style="11" customWidth="1"/>
    <col min="14079" max="14079" width="9.21875" style="11" customWidth="1"/>
    <col min="14080" max="14333" width="8.88671875" style="11"/>
    <col min="14334" max="14334" width="50.77734375" style="11" customWidth="1"/>
    <col min="14335" max="14335" width="9.21875" style="11" customWidth="1"/>
    <col min="14336" max="14589" width="8.88671875" style="11"/>
    <col min="14590" max="14590" width="50.77734375" style="11" customWidth="1"/>
    <col min="14591" max="14591" width="9.21875" style="11" customWidth="1"/>
    <col min="14592" max="14845" width="8.88671875" style="11"/>
    <col min="14846" max="14846" width="50.77734375" style="11" customWidth="1"/>
    <col min="14847" max="14847" width="9.21875" style="11" customWidth="1"/>
    <col min="14848" max="15101" width="8.88671875" style="11"/>
    <col min="15102" max="15102" width="50.77734375" style="11" customWidth="1"/>
    <col min="15103" max="15103" width="9.21875" style="11" customWidth="1"/>
    <col min="15104" max="15357" width="8.88671875" style="11"/>
    <col min="15358" max="15358" width="50.77734375" style="11" customWidth="1"/>
    <col min="15359" max="15359" width="9.21875" style="11" customWidth="1"/>
    <col min="15360" max="15613" width="8.88671875" style="11"/>
    <col min="15614" max="15614" width="50.77734375" style="11" customWidth="1"/>
    <col min="15615" max="15615" width="9.21875" style="11" customWidth="1"/>
    <col min="15616" max="15869" width="8.88671875" style="11"/>
    <col min="15870" max="15870" width="50.77734375" style="11" customWidth="1"/>
    <col min="15871" max="15871" width="9.21875" style="11" customWidth="1"/>
    <col min="15872" max="16125" width="8.88671875" style="11"/>
    <col min="16126" max="16126" width="50.77734375" style="11" customWidth="1"/>
    <col min="16127" max="16127" width="9.21875" style="11" customWidth="1"/>
    <col min="16128" max="16384" width="8.88671875" style="11"/>
  </cols>
  <sheetData>
    <row r="6" spans="1:252" ht="16.5" customHeight="1" x14ac:dyDescent="0.2">
      <c r="A6" s="20" t="s">
        <v>165</v>
      </c>
      <c r="B6" s="20"/>
      <c r="C6" s="20"/>
      <c r="D6" s="20"/>
      <c r="E6" s="20" t="s">
        <v>166</v>
      </c>
      <c r="F6" s="20"/>
      <c r="G6" s="20"/>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row>
    <row r="7" spans="1:252" ht="16.5" customHeight="1" x14ac:dyDescent="0.2">
      <c r="A7" s="20"/>
      <c r="B7" s="20">
        <v>2019</v>
      </c>
      <c r="C7" s="20">
        <f>B7+1</f>
        <v>2020</v>
      </c>
      <c r="D7" s="20">
        <f t="shared" ref="D7:E7" si="0">C7+1</f>
        <v>2021</v>
      </c>
      <c r="E7" s="20">
        <f t="shared" si="0"/>
        <v>2022</v>
      </c>
      <c r="F7" s="20"/>
      <c r="G7" s="20"/>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row>
    <row r="8" spans="1:252" ht="12" x14ac:dyDescent="0.35">
      <c r="A8" s="52" t="s">
        <v>167</v>
      </c>
      <c r="B8" s="53" t="s">
        <v>168</v>
      </c>
      <c r="C8" s="53" t="s">
        <v>170</v>
      </c>
      <c r="D8" s="53" t="s">
        <v>171</v>
      </c>
      <c r="E8" s="53" t="s">
        <v>172</v>
      </c>
      <c r="F8" s="53" t="s">
        <v>169</v>
      </c>
      <c r="G8" s="53" t="s">
        <v>173</v>
      </c>
      <c r="H8" s="53" t="s">
        <v>169</v>
      </c>
    </row>
    <row r="9" spans="1:252" x14ac:dyDescent="0.2">
      <c r="A9" s="26" t="s">
        <v>174</v>
      </c>
      <c r="B9" s="27">
        <v>6.9</v>
      </c>
      <c r="C9" s="27">
        <v>9.1</v>
      </c>
      <c r="D9" s="27">
        <v>7.5</v>
      </c>
      <c r="E9" s="27">
        <v>6.3</v>
      </c>
      <c r="F9" s="27">
        <v>540</v>
      </c>
      <c r="G9" s="27" t="s">
        <v>175</v>
      </c>
      <c r="H9" s="27">
        <v>574</v>
      </c>
    </row>
    <row r="10" spans="1:252" x14ac:dyDescent="0.2">
      <c r="A10" s="26" t="s">
        <v>176</v>
      </c>
      <c r="B10" s="27">
        <v>28</v>
      </c>
      <c r="C10" s="27">
        <v>32.4</v>
      </c>
      <c r="D10" s="27">
        <v>30.2</v>
      </c>
      <c r="E10" s="27">
        <v>27.9</v>
      </c>
      <c r="F10" s="27">
        <v>308</v>
      </c>
      <c r="G10" s="27" t="s">
        <v>177</v>
      </c>
      <c r="H10" s="27">
        <v>330</v>
      </c>
    </row>
    <row r="11" spans="1:252" x14ac:dyDescent="0.2">
      <c r="A11" s="26" t="s">
        <v>178</v>
      </c>
      <c r="B11" s="27">
        <v>35.5</v>
      </c>
      <c r="C11" s="27">
        <v>39.1</v>
      </c>
      <c r="D11" s="27">
        <v>37.4</v>
      </c>
      <c r="E11" s="27">
        <v>33.200000000000003</v>
      </c>
      <c r="F11" s="27">
        <v>283</v>
      </c>
      <c r="G11" s="27" t="s">
        <v>179</v>
      </c>
      <c r="H11" s="27">
        <v>294</v>
      </c>
    </row>
    <row r="12" spans="1:252" x14ac:dyDescent="0.2">
      <c r="A12" s="26" t="s">
        <v>180</v>
      </c>
      <c r="B12" s="27">
        <v>45</v>
      </c>
      <c r="C12" s="27">
        <v>43.3</v>
      </c>
      <c r="D12" s="27">
        <v>43.1</v>
      </c>
      <c r="E12" s="27">
        <v>47.7</v>
      </c>
      <c r="F12" s="27">
        <v>276</v>
      </c>
      <c r="G12" s="27" t="s">
        <v>181</v>
      </c>
      <c r="H12" s="27">
        <v>290</v>
      </c>
    </row>
    <row r="13" spans="1:252" x14ac:dyDescent="0.2">
      <c r="A13" s="26" t="s">
        <v>182</v>
      </c>
      <c r="B13" s="27">
        <v>6.8</v>
      </c>
      <c r="C13" s="27">
        <v>8.6</v>
      </c>
      <c r="D13" s="27">
        <v>6.4</v>
      </c>
      <c r="E13" s="27">
        <v>5.5</v>
      </c>
      <c r="F13" s="27">
        <v>496</v>
      </c>
      <c r="G13" s="27" t="s">
        <v>184</v>
      </c>
      <c r="H13" s="27">
        <v>528</v>
      </c>
    </row>
    <row r="14" spans="1:252" x14ac:dyDescent="0.2">
      <c r="A14" s="26" t="s">
        <v>185</v>
      </c>
      <c r="B14" s="27">
        <v>14.2</v>
      </c>
      <c r="C14" s="27">
        <v>20.2</v>
      </c>
      <c r="D14" s="27">
        <v>11.4</v>
      </c>
      <c r="E14" s="27">
        <v>11.5</v>
      </c>
      <c r="F14" s="27">
        <v>397</v>
      </c>
      <c r="G14" s="27" t="s">
        <v>186</v>
      </c>
      <c r="H14" s="27">
        <v>415</v>
      </c>
    </row>
    <row r="15" spans="1:252" x14ac:dyDescent="0.2">
      <c r="A15" s="54" t="s">
        <v>187</v>
      </c>
      <c r="B15" s="54"/>
      <c r="C15" s="54"/>
      <c r="D15" s="54"/>
      <c r="E15" s="54"/>
      <c r="F15" s="54"/>
      <c r="G15" s="54"/>
      <c r="H15" s="54"/>
    </row>
    <row r="16" spans="1:252" x14ac:dyDescent="0.2">
      <c r="A16" s="26" t="s">
        <v>188</v>
      </c>
      <c r="B16" s="27" t="s">
        <v>189</v>
      </c>
      <c r="C16" s="27" t="s">
        <v>190</v>
      </c>
      <c r="D16" s="27" t="s">
        <v>191</v>
      </c>
      <c r="E16" s="27" t="s">
        <v>192</v>
      </c>
      <c r="F16" s="27">
        <v>556</v>
      </c>
      <c r="G16" s="27" t="s">
        <v>193</v>
      </c>
      <c r="H16" s="27">
        <v>611</v>
      </c>
    </row>
    <row r="17" spans="1:8" x14ac:dyDescent="0.2">
      <c r="A17" s="26" t="s">
        <v>194</v>
      </c>
      <c r="B17" s="27" t="s">
        <v>195</v>
      </c>
      <c r="C17" s="27" t="s">
        <v>195</v>
      </c>
      <c r="D17" s="27" t="s">
        <v>196</v>
      </c>
      <c r="E17" s="27" t="s">
        <v>197</v>
      </c>
      <c r="F17" s="27">
        <v>557</v>
      </c>
      <c r="G17" s="27" t="s">
        <v>198</v>
      </c>
      <c r="H17" s="27">
        <v>612</v>
      </c>
    </row>
    <row r="18" spans="1:8" x14ac:dyDescent="0.2">
      <c r="A18" s="26" t="s">
        <v>199</v>
      </c>
      <c r="B18" s="77">
        <v>7.0999999999999994E-2</v>
      </c>
      <c r="C18" s="77">
        <v>7.6999999999999999E-2</v>
      </c>
      <c r="D18" s="77">
        <v>4.4999999999999998E-2</v>
      </c>
      <c r="E18" s="77">
        <v>1.4E-2</v>
      </c>
      <c r="F18" s="27">
        <v>557</v>
      </c>
      <c r="G18" s="27" t="s">
        <v>189</v>
      </c>
      <c r="H18" s="27">
        <v>612</v>
      </c>
    </row>
    <row r="19" spans="1:8" x14ac:dyDescent="0.2">
      <c r="A19" s="54" t="s">
        <v>204</v>
      </c>
      <c r="B19" s="54"/>
      <c r="C19" s="54"/>
      <c r="D19" s="54"/>
      <c r="E19" s="54"/>
      <c r="F19" s="54"/>
      <c r="G19" s="54"/>
      <c r="H19" s="54"/>
    </row>
    <row r="20" spans="1:8" x14ac:dyDescent="0.2">
      <c r="A20" s="26" t="s">
        <v>205</v>
      </c>
      <c r="B20" s="27" t="s">
        <v>206</v>
      </c>
      <c r="C20" s="27" t="s">
        <v>207</v>
      </c>
      <c r="D20" s="27" t="s">
        <v>208</v>
      </c>
      <c r="E20" s="27" t="s">
        <v>209</v>
      </c>
      <c r="F20" s="27">
        <v>575</v>
      </c>
      <c r="G20" s="27" t="s">
        <v>210</v>
      </c>
      <c r="H20" s="27">
        <v>616</v>
      </c>
    </row>
    <row r="21" spans="1:8" x14ac:dyDescent="0.2">
      <c r="A21" s="26" t="s">
        <v>211</v>
      </c>
      <c r="B21" s="27" t="s">
        <v>212</v>
      </c>
      <c r="C21" s="27" t="s">
        <v>212</v>
      </c>
      <c r="D21" s="27" t="s">
        <v>213</v>
      </c>
      <c r="E21" s="27" t="s">
        <v>214</v>
      </c>
      <c r="F21" s="27">
        <v>548</v>
      </c>
      <c r="G21" s="27" t="s">
        <v>215</v>
      </c>
      <c r="H21" s="27">
        <v>587</v>
      </c>
    </row>
    <row r="22" spans="1:8" x14ac:dyDescent="0.2">
      <c r="A22" s="26" t="s">
        <v>0</v>
      </c>
      <c r="B22" s="27" t="s">
        <v>216</v>
      </c>
      <c r="C22" s="27" t="s">
        <v>217</v>
      </c>
      <c r="D22" s="27" t="s">
        <v>218</v>
      </c>
      <c r="E22" s="27" t="s">
        <v>193</v>
      </c>
      <c r="F22" s="27">
        <v>562</v>
      </c>
      <c r="G22" s="27" t="s">
        <v>218</v>
      </c>
      <c r="H22" s="27">
        <v>603</v>
      </c>
    </row>
    <row r="23" spans="1:8" x14ac:dyDescent="0.2">
      <c r="A23" s="26" t="s">
        <v>219</v>
      </c>
      <c r="B23" s="27" t="s">
        <v>197</v>
      </c>
      <c r="C23" s="27" t="s">
        <v>189</v>
      </c>
      <c r="D23" s="27" t="s">
        <v>220</v>
      </c>
      <c r="E23" s="27" t="s">
        <v>221</v>
      </c>
      <c r="F23" s="27">
        <v>575</v>
      </c>
      <c r="G23" s="27" t="s">
        <v>192</v>
      </c>
      <c r="H23" s="27">
        <v>616</v>
      </c>
    </row>
    <row r="24" spans="1:8" x14ac:dyDescent="0.2">
      <c r="A24" s="26" t="s">
        <v>222</v>
      </c>
      <c r="B24" s="27" t="s">
        <v>197</v>
      </c>
      <c r="C24" s="27" t="s">
        <v>189</v>
      </c>
      <c r="D24" s="27" t="s">
        <v>220</v>
      </c>
      <c r="E24" s="27" t="s">
        <v>221</v>
      </c>
      <c r="F24" s="27">
        <v>575</v>
      </c>
      <c r="G24" s="27" t="s">
        <v>192</v>
      </c>
      <c r="H24" s="27">
        <v>616</v>
      </c>
    </row>
    <row r="25" spans="1:8" x14ac:dyDescent="0.2">
      <c r="A25" s="26" t="s">
        <v>223</v>
      </c>
      <c r="B25" s="27" t="s">
        <v>191</v>
      </c>
      <c r="C25" s="27" t="s">
        <v>224</v>
      </c>
      <c r="D25" s="27" t="s">
        <v>225</v>
      </c>
      <c r="E25" s="27" t="s">
        <v>226</v>
      </c>
      <c r="F25" s="27">
        <v>575</v>
      </c>
      <c r="G25" s="27" t="s">
        <v>227</v>
      </c>
      <c r="H25" s="27">
        <v>616</v>
      </c>
    </row>
    <row r="26" spans="1:8" x14ac:dyDescent="0.2">
      <c r="A26" s="26" t="s">
        <v>228</v>
      </c>
      <c r="B26" s="77">
        <v>2.9000000000000001E-2</v>
      </c>
      <c r="C26" s="77">
        <v>3.4000000000000002E-2</v>
      </c>
      <c r="D26" s="77">
        <v>0.17299999999999999</v>
      </c>
      <c r="E26" s="77">
        <v>1.2E-2</v>
      </c>
      <c r="F26" s="27">
        <v>575</v>
      </c>
      <c r="G26" s="27" t="s">
        <v>233</v>
      </c>
      <c r="H26" s="27">
        <v>616</v>
      </c>
    </row>
    <row r="27" spans="1:8" x14ac:dyDescent="0.2">
      <c r="A27" s="26" t="s">
        <v>234</v>
      </c>
      <c r="B27" s="27" t="s">
        <v>229</v>
      </c>
      <c r="C27" s="27" t="s">
        <v>230</v>
      </c>
      <c r="D27" s="27" t="s">
        <v>235</v>
      </c>
      <c r="E27" s="27" t="s">
        <v>232</v>
      </c>
      <c r="F27" s="27">
        <v>575</v>
      </c>
      <c r="G27" s="27" t="s">
        <v>233</v>
      </c>
      <c r="H27" s="27">
        <v>616</v>
      </c>
    </row>
    <row r="28" spans="1:8" x14ac:dyDescent="0.2">
      <c r="A28" s="26" t="s">
        <v>236</v>
      </c>
      <c r="B28" s="27" t="s">
        <v>237</v>
      </c>
      <c r="C28" s="27" t="s">
        <v>238</v>
      </c>
      <c r="D28" s="27" t="s">
        <v>239</v>
      </c>
      <c r="E28" s="27" t="s">
        <v>203</v>
      </c>
      <c r="F28" s="27">
        <v>575</v>
      </c>
      <c r="G28" s="27" t="s">
        <v>239</v>
      </c>
      <c r="H28" s="27">
        <v>616</v>
      </c>
    </row>
    <row r="29" spans="1:8" x14ac:dyDescent="0.2">
      <c r="A29" s="26" t="s">
        <v>240</v>
      </c>
      <c r="B29" s="27" t="s">
        <v>241</v>
      </c>
      <c r="C29" s="27" t="s">
        <v>242</v>
      </c>
      <c r="D29" s="27" t="s">
        <v>243</v>
      </c>
      <c r="E29" s="27" t="s">
        <v>244</v>
      </c>
      <c r="F29" s="27">
        <v>493</v>
      </c>
      <c r="G29" s="27" t="s">
        <v>245</v>
      </c>
      <c r="H29" s="27">
        <v>527</v>
      </c>
    </row>
    <row r="30" spans="1:8" x14ac:dyDescent="0.2">
      <c r="A30" s="26" t="s">
        <v>246</v>
      </c>
      <c r="B30" s="27" t="s">
        <v>247</v>
      </c>
      <c r="C30" s="27" t="s">
        <v>248</v>
      </c>
      <c r="D30" s="27" t="s">
        <v>249</v>
      </c>
      <c r="E30" s="27" t="s">
        <v>250</v>
      </c>
      <c r="F30" s="27">
        <v>493</v>
      </c>
      <c r="G30" s="27" t="s">
        <v>220</v>
      </c>
      <c r="H30" s="27">
        <v>527</v>
      </c>
    </row>
    <row r="31" spans="1:8" x14ac:dyDescent="0.2">
      <c r="A31" s="54" t="s">
        <v>251</v>
      </c>
      <c r="B31" s="54"/>
      <c r="C31" s="54"/>
      <c r="D31" s="54"/>
      <c r="E31" s="54"/>
      <c r="F31" s="54"/>
      <c r="G31" s="54"/>
      <c r="H31" s="54"/>
    </row>
    <row r="32" spans="1:8" x14ac:dyDescent="0.2">
      <c r="A32" s="26" t="s">
        <v>3</v>
      </c>
      <c r="B32" s="27">
        <v>0.5</v>
      </c>
      <c r="C32" s="27">
        <v>0.4</v>
      </c>
      <c r="D32" s="27">
        <v>0.4</v>
      </c>
      <c r="E32" s="27">
        <v>0.5</v>
      </c>
      <c r="F32" s="27">
        <v>543</v>
      </c>
      <c r="G32" s="27" t="s">
        <v>252</v>
      </c>
      <c r="H32" s="27">
        <v>593</v>
      </c>
    </row>
    <row r="33" spans="1:8" x14ac:dyDescent="0.2">
      <c r="A33" s="26" t="s">
        <v>22</v>
      </c>
      <c r="B33" s="27">
        <v>6.4</v>
      </c>
      <c r="C33" s="27">
        <v>6.6</v>
      </c>
      <c r="D33" s="27">
        <v>7.2</v>
      </c>
      <c r="E33" s="27">
        <v>7.5</v>
      </c>
      <c r="F33" s="27">
        <v>531</v>
      </c>
      <c r="G33" s="27" t="s">
        <v>254</v>
      </c>
      <c r="H33" s="27">
        <v>574</v>
      </c>
    </row>
    <row r="34" spans="1:8" x14ac:dyDescent="0.2">
      <c r="A34" s="26" t="s">
        <v>255</v>
      </c>
      <c r="B34" s="27">
        <v>4.0999999999999996</v>
      </c>
      <c r="C34" s="27">
        <v>4.2</v>
      </c>
      <c r="D34" s="27">
        <v>4.3</v>
      </c>
      <c r="E34" s="27">
        <v>4.4000000000000004</v>
      </c>
      <c r="F34" s="27">
        <v>530</v>
      </c>
      <c r="G34" s="27">
        <v>4.5999999999999996</v>
      </c>
      <c r="H34" s="27">
        <v>576</v>
      </c>
    </row>
    <row r="35" spans="1:8" x14ac:dyDescent="0.2">
      <c r="A35" s="26" t="s">
        <v>4</v>
      </c>
      <c r="B35" s="27">
        <v>8.1</v>
      </c>
      <c r="C35" s="27">
        <v>6.9</v>
      </c>
      <c r="D35" s="27">
        <v>7.2</v>
      </c>
      <c r="E35" s="27">
        <v>7.4</v>
      </c>
      <c r="F35" s="27">
        <v>256</v>
      </c>
      <c r="G35" s="27" t="s">
        <v>183</v>
      </c>
      <c r="H35" s="27">
        <v>276</v>
      </c>
    </row>
    <row r="36" spans="1:8" x14ac:dyDescent="0.2">
      <c r="A36" s="54" t="s">
        <v>256</v>
      </c>
      <c r="B36" s="54"/>
      <c r="C36" s="54"/>
      <c r="D36" s="54"/>
      <c r="E36" s="54"/>
      <c r="F36" s="54"/>
      <c r="G36" s="54"/>
      <c r="H36" s="54"/>
    </row>
    <row r="37" spans="1:8" x14ac:dyDescent="0.2">
      <c r="A37" s="26" t="s">
        <v>2</v>
      </c>
      <c r="B37" s="27">
        <v>2.6</v>
      </c>
      <c r="C37" s="27">
        <v>2.7</v>
      </c>
      <c r="D37" s="27">
        <v>3.8</v>
      </c>
      <c r="E37" s="27">
        <v>3.7</v>
      </c>
      <c r="F37" s="27">
        <v>555</v>
      </c>
      <c r="G37" s="27" t="s">
        <v>257</v>
      </c>
      <c r="H37" s="27">
        <v>610</v>
      </c>
    </row>
    <row r="38" spans="1:8" x14ac:dyDescent="0.2">
      <c r="A38" s="26" t="s">
        <v>258</v>
      </c>
      <c r="B38" s="27">
        <v>51.2</v>
      </c>
      <c r="C38" s="27">
        <v>50.3</v>
      </c>
      <c r="D38" s="27">
        <v>52.1</v>
      </c>
      <c r="E38" s="27">
        <v>50.5</v>
      </c>
      <c r="F38" s="27">
        <v>227</v>
      </c>
      <c r="G38" s="27">
        <v>54.6</v>
      </c>
      <c r="H38" s="27">
        <v>236</v>
      </c>
    </row>
    <row r="39" spans="1:8" x14ac:dyDescent="0.2">
      <c r="A39" s="26" t="s">
        <v>1</v>
      </c>
      <c r="B39" s="27">
        <v>1.5</v>
      </c>
      <c r="C39" s="27">
        <v>1.4</v>
      </c>
      <c r="D39" s="27">
        <v>1.4</v>
      </c>
      <c r="E39" s="27">
        <v>1.4</v>
      </c>
      <c r="F39" s="27">
        <v>557</v>
      </c>
      <c r="G39" s="27" t="s">
        <v>259</v>
      </c>
      <c r="H39" s="27">
        <v>612</v>
      </c>
    </row>
    <row r="40" spans="1:8" x14ac:dyDescent="0.2">
      <c r="A40" s="26" t="s">
        <v>260</v>
      </c>
      <c r="B40" s="27">
        <v>65.3</v>
      </c>
      <c r="C40" s="27">
        <v>69.3</v>
      </c>
      <c r="D40" s="27">
        <v>72.8</v>
      </c>
      <c r="E40" s="27">
        <v>79.900000000000006</v>
      </c>
      <c r="F40" s="27">
        <v>220</v>
      </c>
      <c r="G40" s="27">
        <v>78.099999999999994</v>
      </c>
      <c r="H40" s="27">
        <v>227</v>
      </c>
    </row>
    <row r="41" spans="1:8" x14ac:dyDescent="0.2">
      <c r="A41" s="26" t="s">
        <v>261</v>
      </c>
      <c r="B41" s="27">
        <v>87.4</v>
      </c>
      <c r="C41" s="27">
        <v>86.8</v>
      </c>
      <c r="D41" s="27">
        <v>85</v>
      </c>
      <c r="E41" s="27">
        <v>84.1</v>
      </c>
      <c r="F41" s="27">
        <v>494</v>
      </c>
      <c r="G41" s="27">
        <v>76.2</v>
      </c>
      <c r="H41" s="27">
        <v>526</v>
      </c>
    </row>
    <row r="42" spans="1:8" x14ac:dyDescent="0.2">
      <c r="A42" s="26" t="s">
        <v>262</v>
      </c>
      <c r="B42" s="27">
        <v>48.4</v>
      </c>
      <c r="C42" s="27">
        <v>48.6</v>
      </c>
      <c r="D42" s="27">
        <v>49</v>
      </c>
      <c r="E42" s="27">
        <v>50.1</v>
      </c>
      <c r="F42" s="27">
        <v>220</v>
      </c>
      <c r="G42" s="27">
        <v>54.4</v>
      </c>
      <c r="H42" s="27">
        <v>227</v>
      </c>
    </row>
    <row r="43" spans="1:8" x14ac:dyDescent="0.2">
      <c r="A43" s="26" t="s">
        <v>263</v>
      </c>
      <c r="B43" s="27">
        <v>0</v>
      </c>
      <c r="C43" s="27">
        <v>0.2</v>
      </c>
      <c r="D43" s="27">
        <v>0.3</v>
      </c>
      <c r="E43" s="27">
        <v>0.1</v>
      </c>
      <c r="F43" s="27">
        <v>518</v>
      </c>
      <c r="G43" s="27" t="s">
        <v>264</v>
      </c>
      <c r="H43" s="27">
        <v>577</v>
      </c>
    </row>
    <row r="44" spans="1:8" x14ac:dyDescent="0.2">
      <c r="A44" s="54" t="s">
        <v>265</v>
      </c>
      <c r="B44" s="54"/>
      <c r="C44" s="54"/>
      <c r="D44" s="54"/>
      <c r="E44" s="54"/>
      <c r="F44" s="54"/>
      <c r="G44" s="54"/>
      <c r="H44" s="54"/>
    </row>
    <row r="45" spans="1:8" x14ac:dyDescent="0.2">
      <c r="A45" s="26" t="s">
        <v>266</v>
      </c>
      <c r="B45" s="27" t="s">
        <v>267</v>
      </c>
      <c r="C45" s="27" t="s">
        <v>268</v>
      </c>
      <c r="D45" s="27" t="s">
        <v>269</v>
      </c>
      <c r="E45" s="27" t="s">
        <v>270</v>
      </c>
      <c r="F45" s="27">
        <v>558</v>
      </c>
      <c r="G45" s="27" t="s">
        <v>271</v>
      </c>
      <c r="H45" s="27">
        <v>612</v>
      </c>
    </row>
    <row r="46" spans="1:8" x14ac:dyDescent="0.2">
      <c r="A46" s="26" t="s">
        <v>272</v>
      </c>
      <c r="B46" s="27" t="s">
        <v>273</v>
      </c>
      <c r="C46" s="27" t="s">
        <v>274</v>
      </c>
      <c r="D46" s="27" t="s">
        <v>275</v>
      </c>
      <c r="E46" s="27" t="s">
        <v>276</v>
      </c>
      <c r="F46" s="27">
        <v>558</v>
      </c>
      <c r="G46" s="27" t="s">
        <v>277</v>
      </c>
      <c r="H46" s="27">
        <v>612</v>
      </c>
    </row>
    <row r="47" spans="1:8" x14ac:dyDescent="0.2">
      <c r="A47" s="26" t="s">
        <v>278</v>
      </c>
      <c r="B47" s="27" t="s">
        <v>277</v>
      </c>
      <c r="C47" s="27" t="s">
        <v>279</v>
      </c>
      <c r="D47" s="27" t="s">
        <v>280</v>
      </c>
      <c r="E47" s="27" t="s">
        <v>281</v>
      </c>
      <c r="F47" s="27">
        <v>263</v>
      </c>
      <c r="G47" s="27" t="s">
        <v>282</v>
      </c>
      <c r="H47" s="27">
        <v>291</v>
      </c>
    </row>
    <row r="48" spans="1:8" x14ac:dyDescent="0.2">
      <c r="A48" s="26" t="s">
        <v>283</v>
      </c>
      <c r="B48" s="27" t="s">
        <v>284</v>
      </c>
      <c r="C48" s="27" t="s">
        <v>285</v>
      </c>
      <c r="D48" s="27" t="s">
        <v>286</v>
      </c>
      <c r="E48" s="27" t="s">
        <v>287</v>
      </c>
      <c r="F48" s="27">
        <v>263</v>
      </c>
      <c r="G48" s="27" t="s">
        <v>286</v>
      </c>
      <c r="H48" s="27">
        <v>291</v>
      </c>
    </row>
    <row r="49" spans="1:8" x14ac:dyDescent="0.2">
      <c r="A49" s="26" t="s">
        <v>288</v>
      </c>
      <c r="B49" s="27" t="s">
        <v>289</v>
      </c>
      <c r="C49" s="27" t="s">
        <v>290</v>
      </c>
      <c r="D49" s="27" t="s">
        <v>291</v>
      </c>
      <c r="E49" s="27" t="s">
        <v>292</v>
      </c>
      <c r="F49" s="27">
        <v>556</v>
      </c>
      <c r="G49" s="27" t="s">
        <v>293</v>
      </c>
      <c r="H49" s="27">
        <v>611</v>
      </c>
    </row>
    <row r="50" spans="1:8" x14ac:dyDescent="0.2">
      <c r="A50" s="26" t="s">
        <v>294</v>
      </c>
      <c r="B50" s="27">
        <v>5.0999999999999996</v>
      </c>
      <c r="C50" s="27">
        <v>4.2</v>
      </c>
      <c r="D50" s="27">
        <v>3.7</v>
      </c>
      <c r="E50" s="27">
        <v>2.8</v>
      </c>
      <c r="F50" s="27">
        <v>507</v>
      </c>
      <c r="G50" s="27" t="s">
        <v>295</v>
      </c>
      <c r="H50" s="27">
        <v>545</v>
      </c>
    </row>
    <row r="51" spans="1:8" x14ac:dyDescent="0.2">
      <c r="A51" s="26" t="s">
        <v>296</v>
      </c>
      <c r="B51" s="27">
        <v>7.1</v>
      </c>
      <c r="C51" s="27">
        <v>6.2</v>
      </c>
      <c r="D51" s="27">
        <v>5.3</v>
      </c>
      <c r="E51" s="27">
        <v>5.3</v>
      </c>
      <c r="F51" s="27">
        <v>495</v>
      </c>
      <c r="G51" s="27" t="s">
        <v>297</v>
      </c>
      <c r="H51" s="27">
        <v>528</v>
      </c>
    </row>
    <row r="52" spans="1:8" x14ac:dyDescent="0.2">
      <c r="A52" s="26" t="s">
        <v>298</v>
      </c>
      <c r="B52" s="27">
        <v>8.1999999999999993</v>
      </c>
      <c r="C52" s="27">
        <v>8.8000000000000007</v>
      </c>
      <c r="D52" s="27">
        <v>8.9</v>
      </c>
      <c r="E52" s="27">
        <v>9.5</v>
      </c>
      <c r="F52" s="27">
        <v>495</v>
      </c>
      <c r="G52" s="27" t="s">
        <v>253</v>
      </c>
      <c r="H52" s="27">
        <v>528</v>
      </c>
    </row>
    <row r="53" spans="1:8" x14ac:dyDescent="0.2">
      <c r="A53" s="26" t="s">
        <v>299</v>
      </c>
      <c r="B53" s="27">
        <v>2.2000000000000002</v>
      </c>
      <c r="C53" s="27">
        <v>2.2000000000000002</v>
      </c>
      <c r="D53" s="27">
        <v>2.2000000000000002</v>
      </c>
      <c r="E53" s="27">
        <v>2.6</v>
      </c>
      <c r="F53" s="27">
        <v>539</v>
      </c>
      <c r="G53" s="27" t="s">
        <v>300</v>
      </c>
      <c r="H53" s="27">
        <v>587</v>
      </c>
    </row>
    <row r="54" spans="1:8" x14ac:dyDescent="0.2">
      <c r="A54" s="26" t="s">
        <v>301</v>
      </c>
      <c r="B54" s="27" t="s">
        <v>302</v>
      </c>
      <c r="C54" s="27" t="s">
        <v>302</v>
      </c>
      <c r="D54" s="27" t="s">
        <v>302</v>
      </c>
      <c r="E54" s="27" t="s">
        <v>302</v>
      </c>
      <c r="F54" s="27">
        <v>539</v>
      </c>
      <c r="G54" s="27" t="s">
        <v>302</v>
      </c>
      <c r="H54" s="27">
        <v>587</v>
      </c>
    </row>
    <row r="55" spans="1:8" x14ac:dyDescent="0.2">
      <c r="A55" s="54" t="s">
        <v>303</v>
      </c>
      <c r="B55" s="54"/>
      <c r="C55" s="54"/>
      <c r="D55" s="54"/>
      <c r="E55" s="54"/>
      <c r="F55" s="54"/>
      <c r="G55" s="54"/>
      <c r="H55" s="54"/>
    </row>
    <row r="56" spans="1:8" x14ac:dyDescent="0.2">
      <c r="A56" s="26" t="s">
        <v>304</v>
      </c>
      <c r="B56" s="27" t="s">
        <v>305</v>
      </c>
      <c r="C56" s="27" t="s">
        <v>306</v>
      </c>
      <c r="D56" s="27" t="s">
        <v>279</v>
      </c>
      <c r="E56" s="27" t="s">
        <v>307</v>
      </c>
      <c r="F56" s="27">
        <v>526</v>
      </c>
      <c r="G56" s="27" t="s">
        <v>213</v>
      </c>
      <c r="H56" s="27">
        <v>557</v>
      </c>
    </row>
    <row r="57" spans="1:8" x14ac:dyDescent="0.2">
      <c r="A57" s="26" t="s">
        <v>308</v>
      </c>
      <c r="B57" s="27" t="s">
        <v>275</v>
      </c>
      <c r="C57" s="27" t="s">
        <v>309</v>
      </c>
      <c r="D57" s="27" t="s">
        <v>310</v>
      </c>
      <c r="E57" s="27" t="s">
        <v>311</v>
      </c>
      <c r="F57" s="27">
        <v>531</v>
      </c>
      <c r="G57" s="27" t="s">
        <v>312</v>
      </c>
      <c r="H57" s="27">
        <v>563</v>
      </c>
    </row>
    <row r="58" spans="1:8" x14ac:dyDescent="0.2">
      <c r="A58" s="26" t="s">
        <v>313</v>
      </c>
      <c r="B58" s="27" t="s">
        <v>201</v>
      </c>
      <c r="C58" s="27" t="s">
        <v>314</v>
      </c>
      <c r="D58" s="27" t="s">
        <v>315</v>
      </c>
      <c r="E58" s="27" t="s">
        <v>316</v>
      </c>
      <c r="F58" s="27">
        <v>525</v>
      </c>
      <c r="G58" s="27" t="s">
        <v>317</v>
      </c>
      <c r="H58" s="27">
        <v>553</v>
      </c>
    </row>
    <row r="59" spans="1:8" x14ac:dyDescent="0.2">
      <c r="A59" s="26" t="s">
        <v>318</v>
      </c>
      <c r="B59" s="27" t="s">
        <v>319</v>
      </c>
      <c r="C59" s="27" t="s">
        <v>320</v>
      </c>
      <c r="D59" s="27" t="s">
        <v>321</v>
      </c>
      <c r="E59" s="27" t="s">
        <v>322</v>
      </c>
      <c r="F59" s="27">
        <v>539</v>
      </c>
      <c r="G59" s="27" t="s">
        <v>323</v>
      </c>
      <c r="H59" s="27">
        <v>572</v>
      </c>
    </row>
    <row r="60" spans="1:8" x14ac:dyDescent="0.2">
      <c r="A60" s="26" t="s">
        <v>324</v>
      </c>
      <c r="B60" s="27" t="s">
        <v>281</v>
      </c>
      <c r="C60" s="27" t="s">
        <v>325</v>
      </c>
      <c r="D60" s="27" t="s">
        <v>326</v>
      </c>
      <c r="E60" s="27" t="s">
        <v>327</v>
      </c>
      <c r="F60" s="27">
        <v>541</v>
      </c>
      <c r="G60" s="27" t="s">
        <v>328</v>
      </c>
      <c r="H60" s="27">
        <v>573</v>
      </c>
    </row>
    <row r="61" spans="1:8" x14ac:dyDescent="0.2">
      <c r="A61" s="26" t="s">
        <v>329</v>
      </c>
      <c r="B61" s="27" t="s">
        <v>195</v>
      </c>
      <c r="C61" s="27" t="s">
        <v>330</v>
      </c>
      <c r="D61" s="27" t="s">
        <v>331</v>
      </c>
      <c r="E61" s="27" t="s">
        <v>332</v>
      </c>
      <c r="F61" s="27">
        <v>541</v>
      </c>
      <c r="G61" s="27" t="s">
        <v>333</v>
      </c>
      <c r="H61" s="27">
        <v>573</v>
      </c>
    </row>
    <row r="62" spans="1:8" x14ac:dyDescent="0.2">
      <c r="A62" s="26" t="s">
        <v>334</v>
      </c>
      <c r="B62" s="27" t="s">
        <v>335</v>
      </c>
      <c r="C62" s="27" t="s">
        <v>336</v>
      </c>
      <c r="D62" s="27" t="s">
        <v>337</v>
      </c>
      <c r="E62" s="27" t="s">
        <v>338</v>
      </c>
      <c r="F62" s="27">
        <v>542</v>
      </c>
      <c r="G62" s="27" t="s">
        <v>339</v>
      </c>
      <c r="H62" s="27">
        <v>573</v>
      </c>
    </row>
    <row r="63" spans="1:8" x14ac:dyDescent="0.2">
      <c r="A63" s="26" t="s">
        <v>340</v>
      </c>
      <c r="B63" s="27" t="s">
        <v>341</v>
      </c>
      <c r="C63" s="27" t="s">
        <v>342</v>
      </c>
      <c r="D63" s="27" t="s">
        <v>343</v>
      </c>
      <c r="E63" s="27" t="s">
        <v>319</v>
      </c>
      <c r="F63" s="27">
        <v>541</v>
      </c>
      <c r="G63" s="27" t="s">
        <v>344</v>
      </c>
      <c r="H63" s="27">
        <v>573</v>
      </c>
    </row>
    <row r="64" spans="1:8" x14ac:dyDescent="0.2">
      <c r="A64" s="26" t="s">
        <v>345</v>
      </c>
      <c r="B64" s="27" t="s">
        <v>346</v>
      </c>
      <c r="C64" s="27" t="s">
        <v>249</v>
      </c>
      <c r="D64" s="27" t="s">
        <v>347</v>
      </c>
      <c r="E64" s="27" t="s">
        <v>201</v>
      </c>
      <c r="F64" s="27">
        <v>486</v>
      </c>
      <c r="G64" s="27" t="s">
        <v>348</v>
      </c>
      <c r="H64" s="27">
        <v>512</v>
      </c>
    </row>
    <row r="65" spans="1:8" x14ac:dyDescent="0.2">
      <c r="A65" s="26" t="s">
        <v>349</v>
      </c>
      <c r="B65" s="27" t="s">
        <v>350</v>
      </c>
      <c r="C65" s="27" t="s">
        <v>351</v>
      </c>
      <c r="D65" s="27" t="s">
        <v>352</v>
      </c>
      <c r="E65" s="27" t="s">
        <v>353</v>
      </c>
      <c r="F65" s="27">
        <v>221</v>
      </c>
      <c r="G65" s="27" t="s">
        <v>247</v>
      </c>
      <c r="H65" s="27">
        <v>228</v>
      </c>
    </row>
    <row r="66" spans="1:8" x14ac:dyDescent="0.2">
      <c r="A66" s="26" t="s">
        <v>354</v>
      </c>
      <c r="B66" s="27" t="s">
        <v>355</v>
      </c>
      <c r="C66" s="27" t="s">
        <v>356</v>
      </c>
      <c r="D66" s="27" t="s">
        <v>229</v>
      </c>
      <c r="E66" s="27" t="s">
        <v>237</v>
      </c>
      <c r="F66" s="27">
        <v>488</v>
      </c>
      <c r="G66" s="27" t="s">
        <v>357</v>
      </c>
      <c r="H66" s="27">
        <v>514</v>
      </c>
    </row>
    <row r="67" spans="1:8" x14ac:dyDescent="0.2">
      <c r="A67" s="26" t="s">
        <v>358</v>
      </c>
      <c r="B67" s="27" t="s">
        <v>305</v>
      </c>
      <c r="C67" s="27" t="s">
        <v>359</v>
      </c>
      <c r="D67" s="27" t="s">
        <v>360</v>
      </c>
      <c r="E67" s="27" t="s">
        <v>361</v>
      </c>
      <c r="F67" s="27">
        <v>508</v>
      </c>
      <c r="G67" s="27" t="s">
        <v>362</v>
      </c>
      <c r="H67" s="27">
        <v>542</v>
      </c>
    </row>
    <row r="68" spans="1:8" x14ac:dyDescent="0.2">
      <c r="A68" s="26" t="s">
        <v>363</v>
      </c>
      <c r="B68" s="27" t="s">
        <v>364</v>
      </c>
      <c r="C68" s="27" t="s">
        <v>365</v>
      </c>
      <c r="D68" s="27" t="s">
        <v>366</v>
      </c>
      <c r="E68" s="27" t="s">
        <v>245</v>
      </c>
      <c r="F68" s="27">
        <v>507</v>
      </c>
      <c r="G68" s="27" t="s">
        <v>287</v>
      </c>
      <c r="H68" s="27">
        <v>541</v>
      </c>
    </row>
    <row r="69" spans="1:8" x14ac:dyDescent="0.2">
      <c r="A69" s="26" t="s">
        <v>367</v>
      </c>
      <c r="B69" s="27" t="s">
        <v>302</v>
      </c>
      <c r="C69" s="27" t="s">
        <v>302</v>
      </c>
      <c r="D69" s="27" t="s">
        <v>302</v>
      </c>
      <c r="E69" s="27" t="s">
        <v>275</v>
      </c>
      <c r="F69" s="27">
        <v>508</v>
      </c>
      <c r="G69" s="27" t="s">
        <v>368</v>
      </c>
      <c r="H69" s="27" t="s">
        <v>368</v>
      </c>
    </row>
    <row r="70" spans="1:8" x14ac:dyDescent="0.2">
      <c r="A70" s="26" t="s">
        <v>369</v>
      </c>
      <c r="B70" s="27" t="s">
        <v>370</v>
      </c>
      <c r="C70" s="27" t="s">
        <v>371</v>
      </c>
      <c r="D70" s="27" t="s">
        <v>202</v>
      </c>
      <c r="E70" s="27" t="s">
        <v>372</v>
      </c>
      <c r="F70" s="27">
        <v>479</v>
      </c>
      <c r="G70" s="27" t="s">
        <v>207</v>
      </c>
      <c r="H70" s="27">
        <v>524</v>
      </c>
    </row>
    <row r="71" spans="1:8" x14ac:dyDescent="0.2">
      <c r="A71" s="26" t="s">
        <v>373</v>
      </c>
      <c r="B71" s="27" t="s">
        <v>302</v>
      </c>
      <c r="C71" s="27" t="s">
        <v>302</v>
      </c>
      <c r="D71" s="27" t="s">
        <v>302</v>
      </c>
      <c r="E71" s="27" t="s">
        <v>302</v>
      </c>
      <c r="F71" s="27">
        <v>444</v>
      </c>
      <c r="G71" s="27" t="s">
        <v>302</v>
      </c>
      <c r="H71" s="27">
        <v>484</v>
      </c>
    </row>
    <row r="72" spans="1:8" x14ac:dyDescent="0.2">
      <c r="A72" s="26" t="s">
        <v>374</v>
      </c>
      <c r="B72" s="27" t="s">
        <v>375</v>
      </c>
      <c r="C72" s="27" t="s">
        <v>376</v>
      </c>
      <c r="D72" s="27" t="s">
        <v>249</v>
      </c>
      <c r="E72" s="27" t="s">
        <v>230</v>
      </c>
      <c r="F72" s="27">
        <v>459</v>
      </c>
      <c r="G72" s="27" t="s">
        <v>377</v>
      </c>
      <c r="H72" s="27">
        <v>479</v>
      </c>
    </row>
    <row r="73" spans="1:8" x14ac:dyDescent="0.2">
      <c r="A73" s="26" t="s">
        <v>378</v>
      </c>
      <c r="B73" s="27" t="s">
        <v>379</v>
      </c>
      <c r="C73" s="27" t="s">
        <v>380</v>
      </c>
      <c r="D73" s="27" t="s">
        <v>381</v>
      </c>
      <c r="E73" s="27" t="s">
        <v>382</v>
      </c>
      <c r="F73" s="27">
        <v>459</v>
      </c>
      <c r="G73" s="27" t="s">
        <v>273</v>
      </c>
      <c r="H73" s="27">
        <v>479</v>
      </c>
    </row>
    <row r="74" spans="1:8" x14ac:dyDescent="0.2">
      <c r="A74" s="54" t="s">
        <v>383</v>
      </c>
      <c r="B74" s="54"/>
      <c r="C74" s="54"/>
      <c r="D74" s="54"/>
      <c r="E74" s="54"/>
      <c r="F74" s="54"/>
      <c r="G74" s="54"/>
      <c r="H74" s="54"/>
    </row>
    <row r="75" spans="1:8" x14ac:dyDescent="0.2">
      <c r="A75" s="26" t="s">
        <v>384</v>
      </c>
      <c r="B75" s="27" t="s">
        <v>309</v>
      </c>
      <c r="C75" s="27" t="s">
        <v>352</v>
      </c>
      <c r="D75" s="27" t="s">
        <v>385</v>
      </c>
      <c r="E75" s="27" t="s">
        <v>385</v>
      </c>
      <c r="F75" s="27">
        <v>487</v>
      </c>
      <c r="G75" s="27" t="s">
        <v>284</v>
      </c>
      <c r="H75" s="27">
        <v>523</v>
      </c>
    </row>
    <row r="76" spans="1:8" x14ac:dyDescent="0.2">
      <c r="A76" s="26" t="s">
        <v>386</v>
      </c>
      <c r="B76" s="27" t="s">
        <v>352</v>
      </c>
      <c r="C76" s="27" t="s">
        <v>387</v>
      </c>
      <c r="D76" s="27" t="s">
        <v>388</v>
      </c>
      <c r="E76" s="27" t="s">
        <v>385</v>
      </c>
      <c r="F76" s="27">
        <v>494</v>
      </c>
      <c r="G76" s="27" t="s">
        <v>312</v>
      </c>
      <c r="H76" s="27">
        <v>529</v>
      </c>
    </row>
    <row r="77" spans="1:8" x14ac:dyDescent="0.2">
      <c r="A77" s="26" t="s">
        <v>389</v>
      </c>
      <c r="B77" s="27" t="s">
        <v>390</v>
      </c>
      <c r="C77" s="27" t="s">
        <v>275</v>
      </c>
      <c r="D77" s="27" t="s">
        <v>391</v>
      </c>
      <c r="E77" s="27" t="s">
        <v>392</v>
      </c>
      <c r="F77" s="27">
        <v>485</v>
      </c>
      <c r="G77" s="27" t="s">
        <v>393</v>
      </c>
      <c r="H77" s="27">
        <v>515</v>
      </c>
    </row>
    <row r="78" spans="1:8" x14ac:dyDescent="0.2">
      <c r="A78" s="26" t="s">
        <v>394</v>
      </c>
      <c r="B78" s="27" t="s">
        <v>390</v>
      </c>
      <c r="C78" s="27" t="s">
        <v>342</v>
      </c>
      <c r="D78" s="27" t="s">
        <v>395</v>
      </c>
      <c r="E78" s="27" t="s">
        <v>396</v>
      </c>
      <c r="F78" s="27">
        <v>502</v>
      </c>
      <c r="G78" s="27" t="s">
        <v>397</v>
      </c>
      <c r="H78" s="27">
        <v>539</v>
      </c>
    </row>
    <row r="79" spans="1:8" x14ac:dyDescent="0.2">
      <c r="A79" s="26" t="s">
        <v>398</v>
      </c>
      <c r="B79" s="27" t="s">
        <v>399</v>
      </c>
      <c r="C79" s="27" t="s">
        <v>276</v>
      </c>
      <c r="D79" s="27" t="s">
        <v>400</v>
      </c>
      <c r="E79" s="27" t="s">
        <v>233</v>
      </c>
      <c r="F79" s="27">
        <v>503</v>
      </c>
      <c r="G79" s="27" t="s">
        <v>401</v>
      </c>
      <c r="H79" s="27">
        <v>540</v>
      </c>
    </row>
    <row r="80" spans="1:8" x14ac:dyDescent="0.2">
      <c r="A80" s="26" t="s">
        <v>402</v>
      </c>
      <c r="B80" s="27" t="s">
        <v>403</v>
      </c>
      <c r="C80" s="27" t="s">
        <v>404</v>
      </c>
      <c r="D80" s="27" t="s">
        <v>405</v>
      </c>
      <c r="E80" s="27" t="s">
        <v>406</v>
      </c>
      <c r="F80" s="27">
        <v>503</v>
      </c>
      <c r="G80" s="27" t="s">
        <v>407</v>
      </c>
      <c r="H80" s="27">
        <v>540</v>
      </c>
    </row>
    <row r="81" spans="1:8" x14ac:dyDescent="0.2">
      <c r="A81" s="26" t="s">
        <v>408</v>
      </c>
      <c r="B81" s="27" t="s">
        <v>396</v>
      </c>
      <c r="C81" s="27" t="s">
        <v>409</v>
      </c>
      <c r="D81" s="27" t="s">
        <v>405</v>
      </c>
      <c r="E81" s="27" t="s">
        <v>410</v>
      </c>
      <c r="F81" s="27">
        <v>504</v>
      </c>
      <c r="G81" s="27" t="s">
        <v>200</v>
      </c>
      <c r="H81" s="27">
        <v>540</v>
      </c>
    </row>
    <row r="82" spans="1:8" x14ac:dyDescent="0.2">
      <c r="A82" s="26" t="s">
        <v>411</v>
      </c>
      <c r="B82" s="27" t="s">
        <v>280</v>
      </c>
      <c r="C82" s="27" t="s">
        <v>412</v>
      </c>
      <c r="D82" s="27" t="s">
        <v>245</v>
      </c>
      <c r="E82" s="27" t="s">
        <v>413</v>
      </c>
      <c r="F82" s="27">
        <v>503</v>
      </c>
      <c r="G82" s="27" t="s">
        <v>414</v>
      </c>
      <c r="H82" s="27">
        <v>540</v>
      </c>
    </row>
    <row r="83" spans="1:8" x14ac:dyDescent="0.2">
      <c r="A83" s="26" t="s">
        <v>415</v>
      </c>
      <c r="B83" s="27" t="s">
        <v>206</v>
      </c>
      <c r="C83" s="27" t="s">
        <v>416</v>
      </c>
      <c r="D83" s="27" t="s">
        <v>319</v>
      </c>
      <c r="E83" s="27" t="s">
        <v>417</v>
      </c>
      <c r="F83" s="27">
        <v>448</v>
      </c>
      <c r="G83" s="27" t="s">
        <v>412</v>
      </c>
      <c r="H83" s="27">
        <v>479</v>
      </c>
    </row>
    <row r="84" spans="1:8" x14ac:dyDescent="0.2">
      <c r="A84" s="26" t="s">
        <v>418</v>
      </c>
      <c r="B84" s="27" t="s">
        <v>198</v>
      </c>
      <c r="C84" s="27" t="s">
        <v>419</v>
      </c>
      <c r="D84" s="27" t="s">
        <v>231</v>
      </c>
      <c r="E84" s="27" t="s">
        <v>420</v>
      </c>
      <c r="F84" s="27">
        <v>196</v>
      </c>
      <c r="G84" s="27" t="s">
        <v>421</v>
      </c>
      <c r="H84" s="27">
        <v>203</v>
      </c>
    </row>
    <row r="85" spans="1:8" x14ac:dyDescent="0.2">
      <c r="A85" s="26" t="s">
        <v>422</v>
      </c>
      <c r="B85" s="27" t="s">
        <v>423</v>
      </c>
      <c r="C85" s="27" t="s">
        <v>424</v>
      </c>
      <c r="D85" s="27" t="s">
        <v>195</v>
      </c>
      <c r="E85" s="27" t="s">
        <v>425</v>
      </c>
      <c r="F85" s="27">
        <v>448</v>
      </c>
      <c r="G85" s="27" t="s">
        <v>426</v>
      </c>
      <c r="H85" s="27">
        <v>476</v>
      </c>
    </row>
    <row r="86" spans="1:8" x14ac:dyDescent="0.2">
      <c r="A86" s="26" t="s">
        <v>427</v>
      </c>
      <c r="B86" s="27" t="s">
        <v>428</v>
      </c>
      <c r="C86" s="27" t="s">
        <v>429</v>
      </c>
      <c r="D86" s="27" t="s">
        <v>430</v>
      </c>
      <c r="E86" s="27" t="s">
        <v>431</v>
      </c>
      <c r="F86" s="27">
        <v>472</v>
      </c>
      <c r="G86" s="27" t="s">
        <v>275</v>
      </c>
      <c r="H86" s="27">
        <v>509</v>
      </c>
    </row>
    <row r="87" spans="1:8" x14ac:dyDescent="0.2">
      <c r="A87" s="26" t="s">
        <v>432</v>
      </c>
      <c r="B87" s="27" t="s">
        <v>210</v>
      </c>
      <c r="C87" s="27" t="s">
        <v>364</v>
      </c>
      <c r="D87" s="27" t="s">
        <v>231</v>
      </c>
      <c r="E87" s="27" t="s">
        <v>417</v>
      </c>
      <c r="F87" s="27">
        <v>469</v>
      </c>
      <c r="G87" s="27" t="s">
        <v>433</v>
      </c>
      <c r="H87" s="27">
        <v>507</v>
      </c>
    </row>
    <row r="88" spans="1:8" x14ac:dyDescent="0.2">
      <c r="A88" s="26" t="s">
        <v>434</v>
      </c>
      <c r="B88" s="27" t="s">
        <v>302</v>
      </c>
      <c r="C88" s="27" t="s">
        <v>302</v>
      </c>
      <c r="D88" s="27" t="s">
        <v>302</v>
      </c>
      <c r="E88" s="27" t="s">
        <v>302</v>
      </c>
      <c r="F88" s="27">
        <v>472</v>
      </c>
      <c r="G88" s="27" t="s">
        <v>368</v>
      </c>
      <c r="H88" s="27" t="s">
        <v>368</v>
      </c>
    </row>
    <row r="89" spans="1:8" x14ac:dyDescent="0.2">
      <c r="A89" s="26" t="s">
        <v>435</v>
      </c>
      <c r="B89" s="27" t="s">
        <v>348</v>
      </c>
      <c r="C89" s="27" t="s">
        <v>436</v>
      </c>
      <c r="D89" s="27" t="s">
        <v>437</v>
      </c>
      <c r="E89" s="27" t="s">
        <v>426</v>
      </c>
      <c r="F89" s="27">
        <v>443</v>
      </c>
      <c r="G89" s="27" t="s">
        <v>287</v>
      </c>
      <c r="H89" s="27">
        <v>490</v>
      </c>
    </row>
    <row r="90" spans="1:8" x14ac:dyDescent="0.2">
      <c r="A90" s="26" t="s">
        <v>438</v>
      </c>
      <c r="B90" s="27" t="s">
        <v>302</v>
      </c>
      <c r="C90" s="27" t="s">
        <v>302</v>
      </c>
      <c r="D90" s="27" t="s">
        <v>302</v>
      </c>
      <c r="E90" s="27" t="s">
        <v>302</v>
      </c>
      <c r="F90" s="27">
        <v>402</v>
      </c>
      <c r="G90" s="27" t="s">
        <v>302</v>
      </c>
      <c r="H90" s="27">
        <v>449</v>
      </c>
    </row>
    <row r="91" spans="1:8" x14ac:dyDescent="0.2">
      <c r="A91" s="26" t="s">
        <v>439</v>
      </c>
      <c r="B91" s="27" t="s">
        <v>440</v>
      </c>
      <c r="C91" s="27" t="s">
        <v>441</v>
      </c>
      <c r="D91" s="27" t="s">
        <v>442</v>
      </c>
      <c r="E91" s="27" t="s">
        <v>335</v>
      </c>
      <c r="F91" s="27">
        <v>415</v>
      </c>
      <c r="G91" s="27" t="s">
        <v>311</v>
      </c>
      <c r="H91" s="27">
        <v>406</v>
      </c>
    </row>
    <row r="92" spans="1:8" x14ac:dyDescent="0.2">
      <c r="A92" s="26" t="s">
        <v>443</v>
      </c>
      <c r="B92" s="27" t="s">
        <v>444</v>
      </c>
      <c r="C92" s="27" t="s">
        <v>445</v>
      </c>
      <c r="D92" s="27" t="s">
        <v>325</v>
      </c>
      <c r="E92" s="27" t="s">
        <v>197</v>
      </c>
      <c r="F92" s="27">
        <v>415</v>
      </c>
      <c r="G92" s="27" t="s">
        <v>446</v>
      </c>
      <c r="H92" s="27">
        <v>406</v>
      </c>
    </row>
    <row r="93" spans="1:8" x14ac:dyDescent="0.2">
      <c r="A93" s="54" t="s">
        <v>447</v>
      </c>
      <c r="B93" s="54"/>
      <c r="C93" s="54"/>
      <c r="D93" s="54"/>
      <c r="E93" s="54"/>
      <c r="F93" s="54"/>
      <c r="G93" s="54"/>
      <c r="H93" s="54"/>
    </row>
    <row r="94" spans="1:8" x14ac:dyDescent="0.2">
      <c r="A94" s="26" t="s">
        <v>448</v>
      </c>
      <c r="B94" s="27" t="s">
        <v>449</v>
      </c>
      <c r="C94" s="27" t="s">
        <v>312</v>
      </c>
      <c r="D94" s="27" t="s">
        <v>388</v>
      </c>
      <c r="E94" s="27" t="s">
        <v>450</v>
      </c>
      <c r="F94" s="27">
        <v>404</v>
      </c>
      <c r="G94" s="27" t="s">
        <v>416</v>
      </c>
      <c r="H94" s="27">
        <v>461</v>
      </c>
    </row>
    <row r="95" spans="1:8" x14ac:dyDescent="0.2">
      <c r="A95" s="26" t="s">
        <v>451</v>
      </c>
      <c r="B95" s="27" t="s">
        <v>452</v>
      </c>
      <c r="C95" s="27" t="s">
        <v>391</v>
      </c>
      <c r="D95" s="27" t="s">
        <v>453</v>
      </c>
      <c r="E95" s="27" t="s">
        <v>309</v>
      </c>
      <c r="F95" s="27">
        <v>410</v>
      </c>
      <c r="G95" s="27" t="s">
        <v>412</v>
      </c>
      <c r="H95" s="27">
        <v>467</v>
      </c>
    </row>
    <row r="96" spans="1:8" x14ac:dyDescent="0.2">
      <c r="A96" s="26" t="s">
        <v>454</v>
      </c>
      <c r="B96" s="27" t="s">
        <v>453</v>
      </c>
      <c r="C96" s="27" t="s">
        <v>455</v>
      </c>
      <c r="D96" s="27" t="s">
        <v>284</v>
      </c>
      <c r="E96" s="27" t="s">
        <v>201</v>
      </c>
      <c r="F96" s="27">
        <v>398</v>
      </c>
      <c r="G96" s="27" t="s">
        <v>390</v>
      </c>
      <c r="H96" s="27">
        <v>448</v>
      </c>
    </row>
    <row r="97" spans="1:8" x14ac:dyDescent="0.2">
      <c r="A97" s="26" t="s">
        <v>456</v>
      </c>
      <c r="B97" s="27" t="s">
        <v>449</v>
      </c>
      <c r="C97" s="27" t="s">
        <v>457</v>
      </c>
      <c r="D97" s="27" t="s">
        <v>416</v>
      </c>
      <c r="E97" s="27" t="s">
        <v>399</v>
      </c>
      <c r="F97" s="27">
        <v>417</v>
      </c>
      <c r="G97" s="27" t="s">
        <v>458</v>
      </c>
      <c r="H97" s="27">
        <v>477</v>
      </c>
    </row>
    <row r="98" spans="1:8" x14ac:dyDescent="0.2">
      <c r="A98" s="26" t="s">
        <v>459</v>
      </c>
      <c r="B98" s="27" t="s">
        <v>460</v>
      </c>
      <c r="C98" s="27" t="s">
        <v>461</v>
      </c>
      <c r="D98" s="27" t="s">
        <v>282</v>
      </c>
      <c r="E98" s="27" t="s">
        <v>286</v>
      </c>
      <c r="F98" s="27">
        <v>418</v>
      </c>
      <c r="G98" s="27" t="s">
        <v>370</v>
      </c>
      <c r="H98" s="27">
        <v>478</v>
      </c>
    </row>
    <row r="99" spans="1:8" x14ac:dyDescent="0.2">
      <c r="A99" s="26" t="s">
        <v>462</v>
      </c>
      <c r="B99" s="27" t="s">
        <v>463</v>
      </c>
      <c r="C99" s="27" t="s">
        <v>370</v>
      </c>
      <c r="D99" s="27" t="s">
        <v>464</v>
      </c>
      <c r="E99" s="27" t="s">
        <v>465</v>
      </c>
      <c r="F99" s="27">
        <v>418</v>
      </c>
      <c r="G99" s="27" t="s">
        <v>466</v>
      </c>
      <c r="H99" s="27">
        <v>478</v>
      </c>
    </row>
    <row r="100" spans="1:8" x14ac:dyDescent="0.2">
      <c r="A100" s="26" t="s">
        <v>467</v>
      </c>
      <c r="B100" s="27" t="s">
        <v>209</v>
      </c>
      <c r="C100" s="27" t="s">
        <v>390</v>
      </c>
      <c r="D100" s="27" t="s">
        <v>342</v>
      </c>
      <c r="E100" s="27" t="s">
        <v>195</v>
      </c>
      <c r="F100" s="27">
        <v>419</v>
      </c>
      <c r="G100" s="27" t="s">
        <v>382</v>
      </c>
      <c r="H100" s="27">
        <v>478</v>
      </c>
    </row>
    <row r="101" spans="1:8" x14ac:dyDescent="0.2">
      <c r="A101" s="26" t="s">
        <v>468</v>
      </c>
      <c r="B101" s="27" t="s">
        <v>347</v>
      </c>
      <c r="C101" s="27" t="s">
        <v>285</v>
      </c>
      <c r="D101" s="27" t="s">
        <v>469</v>
      </c>
      <c r="E101" s="27" t="s">
        <v>393</v>
      </c>
      <c r="F101" s="27">
        <v>418</v>
      </c>
      <c r="G101" s="27" t="s">
        <v>470</v>
      </c>
      <c r="H101" s="27">
        <v>478</v>
      </c>
    </row>
    <row r="102" spans="1:8" x14ac:dyDescent="0.2">
      <c r="A102" s="26" t="s">
        <v>471</v>
      </c>
      <c r="B102" s="27" t="s">
        <v>325</v>
      </c>
      <c r="C102" s="27" t="s">
        <v>472</v>
      </c>
      <c r="D102" s="27" t="s">
        <v>312</v>
      </c>
      <c r="E102" s="27" t="s">
        <v>356</v>
      </c>
      <c r="F102" s="27">
        <v>372</v>
      </c>
      <c r="G102" s="27" t="s">
        <v>213</v>
      </c>
      <c r="H102" s="27">
        <v>427</v>
      </c>
    </row>
    <row r="103" spans="1:8" x14ac:dyDescent="0.2">
      <c r="A103" s="26" t="s">
        <v>473</v>
      </c>
      <c r="B103" s="27" t="s">
        <v>390</v>
      </c>
      <c r="C103" s="27" t="s">
        <v>474</v>
      </c>
      <c r="D103" s="27" t="s">
        <v>475</v>
      </c>
      <c r="E103" s="27" t="s">
        <v>385</v>
      </c>
      <c r="F103" s="27">
        <v>174</v>
      </c>
      <c r="G103" s="27" t="s">
        <v>286</v>
      </c>
      <c r="H103" s="27">
        <v>188</v>
      </c>
    </row>
    <row r="104" spans="1:8" x14ac:dyDescent="0.2">
      <c r="A104" s="26" t="s">
        <v>476</v>
      </c>
      <c r="B104" s="27" t="s">
        <v>477</v>
      </c>
      <c r="C104" s="27" t="s">
        <v>478</v>
      </c>
      <c r="D104" s="27" t="s">
        <v>268</v>
      </c>
      <c r="E104" s="27" t="s">
        <v>193</v>
      </c>
      <c r="F104" s="27">
        <v>366</v>
      </c>
      <c r="G104" s="27" t="s">
        <v>239</v>
      </c>
      <c r="H104" s="27">
        <v>413</v>
      </c>
    </row>
    <row r="105" spans="1:8" x14ac:dyDescent="0.2">
      <c r="A105" s="26" t="s">
        <v>479</v>
      </c>
      <c r="B105" s="27" t="s">
        <v>275</v>
      </c>
      <c r="C105" s="27" t="s">
        <v>480</v>
      </c>
      <c r="D105" s="27" t="s">
        <v>442</v>
      </c>
      <c r="E105" s="27" t="s">
        <v>428</v>
      </c>
      <c r="F105" s="27">
        <v>389</v>
      </c>
      <c r="G105" s="27" t="s">
        <v>277</v>
      </c>
      <c r="H105" s="27">
        <v>446</v>
      </c>
    </row>
    <row r="106" spans="1:8" x14ac:dyDescent="0.2">
      <c r="A106" s="26" t="s">
        <v>481</v>
      </c>
      <c r="B106" s="27" t="s">
        <v>480</v>
      </c>
      <c r="C106" s="27" t="s">
        <v>482</v>
      </c>
      <c r="D106" s="27" t="s">
        <v>483</v>
      </c>
      <c r="E106" s="27" t="s">
        <v>455</v>
      </c>
      <c r="F106" s="27">
        <v>387</v>
      </c>
      <c r="G106" s="27" t="s">
        <v>284</v>
      </c>
      <c r="H106" s="27">
        <v>445</v>
      </c>
    </row>
    <row r="107" spans="1:8" x14ac:dyDescent="0.2">
      <c r="A107" s="26" t="s">
        <v>484</v>
      </c>
      <c r="B107" s="27" t="s">
        <v>302</v>
      </c>
      <c r="C107" s="27" t="s">
        <v>302</v>
      </c>
      <c r="D107" s="27" t="s">
        <v>302</v>
      </c>
      <c r="E107" s="27" t="s">
        <v>302</v>
      </c>
      <c r="F107" s="27">
        <v>389</v>
      </c>
      <c r="G107" s="27" t="s">
        <v>368</v>
      </c>
      <c r="H107" s="27" t="s">
        <v>368</v>
      </c>
    </row>
    <row r="108" spans="1:8" x14ac:dyDescent="0.2">
      <c r="A108" s="26" t="s">
        <v>485</v>
      </c>
      <c r="B108" s="27" t="s">
        <v>428</v>
      </c>
      <c r="C108" s="27" t="s">
        <v>486</v>
      </c>
      <c r="D108" s="27" t="s">
        <v>429</v>
      </c>
      <c r="E108" s="27" t="s">
        <v>449</v>
      </c>
      <c r="F108" s="27">
        <v>361</v>
      </c>
      <c r="G108" s="27" t="s">
        <v>487</v>
      </c>
      <c r="H108" s="27">
        <v>429</v>
      </c>
    </row>
    <row r="109" spans="1:8" x14ac:dyDescent="0.2">
      <c r="A109" s="26" t="s">
        <v>488</v>
      </c>
      <c r="B109" s="27" t="s">
        <v>302</v>
      </c>
      <c r="C109" s="27" t="s">
        <v>302</v>
      </c>
      <c r="D109" s="27" t="s">
        <v>302</v>
      </c>
      <c r="E109" s="27" t="s">
        <v>302</v>
      </c>
      <c r="F109" s="27">
        <v>323</v>
      </c>
      <c r="G109" s="27" t="s">
        <v>302</v>
      </c>
      <c r="H109" s="27">
        <v>384</v>
      </c>
    </row>
    <row r="110" spans="1:8" x14ac:dyDescent="0.2">
      <c r="A110" s="26" t="s">
        <v>489</v>
      </c>
      <c r="B110" s="27" t="s">
        <v>490</v>
      </c>
      <c r="C110" s="27" t="s">
        <v>491</v>
      </c>
      <c r="D110" s="27" t="s">
        <v>492</v>
      </c>
      <c r="E110" s="27" t="s">
        <v>428</v>
      </c>
      <c r="F110" s="27">
        <v>350</v>
      </c>
      <c r="G110" s="27" t="s">
        <v>306</v>
      </c>
      <c r="H110" s="27">
        <v>371</v>
      </c>
    </row>
    <row r="111" spans="1:8" x14ac:dyDescent="0.2">
      <c r="A111" s="26" t="s">
        <v>493</v>
      </c>
      <c r="B111" s="27" t="s">
        <v>494</v>
      </c>
      <c r="C111" s="27" t="s">
        <v>274</v>
      </c>
      <c r="D111" s="27" t="s">
        <v>359</v>
      </c>
      <c r="E111" s="27" t="s">
        <v>342</v>
      </c>
      <c r="F111" s="27">
        <v>350</v>
      </c>
      <c r="G111" s="27" t="s">
        <v>416</v>
      </c>
      <c r="H111" s="27">
        <v>371</v>
      </c>
    </row>
    <row r="113" spans="1:8" x14ac:dyDescent="0.2">
      <c r="A113" s="26" t="s">
        <v>495</v>
      </c>
      <c r="B113" s="26"/>
      <c r="C113" s="26"/>
      <c r="D113" s="26"/>
      <c r="E113" s="26"/>
      <c r="F113" s="26"/>
      <c r="G113" s="26"/>
    </row>
    <row r="116" spans="1:8" x14ac:dyDescent="0.2">
      <c r="A116" s="26" t="s">
        <v>540</v>
      </c>
      <c r="B116" s="77">
        <v>0.36</v>
      </c>
      <c r="C116" s="77">
        <v>0.34799999999999998</v>
      </c>
      <c r="D116" s="77">
        <v>0.26700000000000002</v>
      </c>
      <c r="E116" s="77">
        <v>0.25600000000000001</v>
      </c>
      <c r="F116" s="27"/>
      <c r="G116" s="27"/>
      <c r="H116" s="27"/>
    </row>
    <row r="117" spans="1:8" ht="13.2" x14ac:dyDescent="0.25">
      <c r="A117" s="11" t="s">
        <v>541</v>
      </c>
      <c r="B117" s="78">
        <f>1/(1-B116)</f>
        <v>1.5625</v>
      </c>
      <c r="C117" s="78">
        <f t="shared" ref="C117:H117" si="1">1/(1-C116)</f>
        <v>1.5337423312883436</v>
      </c>
      <c r="D117" s="78">
        <f t="shared" si="1"/>
        <v>1.3642564802182811</v>
      </c>
      <c r="E117" s="78">
        <f t="shared" si="1"/>
        <v>1.3440860215053763</v>
      </c>
      <c r="F117" s="61"/>
      <c r="G117" s="61"/>
      <c r="H117" s="61"/>
    </row>
  </sheetData>
  <pageMargins left="0.2" right="0.2" top="0.5" bottom="0.5" header="0.5" footer="0.5"/>
  <pageSetup fitToWidth="0" fitToHeight="0"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73669-70D3-491A-B2F7-12838414B042}">
  <sheetPr>
    <outlinePr summaryBelow="0" summaryRight="0"/>
    <pageSetUpPr autoPageBreaks="0"/>
  </sheetPr>
  <dimension ref="A4:IU41"/>
  <sheetViews>
    <sheetView workbookViewId="0">
      <selection activeCell="C24" sqref="C24"/>
    </sheetView>
  </sheetViews>
  <sheetFormatPr defaultRowHeight="10.199999999999999" x14ac:dyDescent="0.2"/>
  <cols>
    <col min="1" max="1" width="47.77734375" style="11" customWidth="1"/>
    <col min="2" max="14" width="20.77734375" style="11" customWidth="1"/>
    <col min="15" max="256" width="8.88671875" style="11"/>
    <col min="257" max="257" width="47.77734375" style="11" customWidth="1"/>
    <col min="258" max="270" width="20.77734375" style="11" customWidth="1"/>
    <col min="271" max="512" width="8.88671875" style="11"/>
    <col min="513" max="513" width="47.77734375" style="11" customWidth="1"/>
    <col min="514" max="526" width="20.77734375" style="11" customWidth="1"/>
    <col min="527" max="768" width="8.88671875" style="11"/>
    <col min="769" max="769" width="47.77734375" style="11" customWidth="1"/>
    <col min="770" max="782" width="20.77734375" style="11" customWidth="1"/>
    <col min="783" max="1024" width="8.88671875" style="11"/>
    <col min="1025" max="1025" width="47.77734375" style="11" customWidth="1"/>
    <col min="1026" max="1038" width="20.77734375" style="11" customWidth="1"/>
    <col min="1039" max="1280" width="8.88671875" style="11"/>
    <col min="1281" max="1281" width="47.77734375" style="11" customWidth="1"/>
    <col min="1282" max="1294" width="20.77734375" style="11" customWidth="1"/>
    <col min="1295" max="1536" width="8.88671875" style="11"/>
    <col min="1537" max="1537" width="47.77734375" style="11" customWidth="1"/>
    <col min="1538" max="1550" width="20.77734375" style="11" customWidth="1"/>
    <col min="1551" max="1792" width="8.88671875" style="11"/>
    <col min="1793" max="1793" width="47.77734375" style="11" customWidth="1"/>
    <col min="1794" max="1806" width="20.77734375" style="11" customWidth="1"/>
    <col min="1807" max="2048" width="8.88671875" style="11"/>
    <col min="2049" max="2049" width="47.77734375" style="11" customWidth="1"/>
    <col min="2050" max="2062" width="20.77734375" style="11" customWidth="1"/>
    <col min="2063" max="2304" width="8.88671875" style="11"/>
    <col min="2305" max="2305" width="47.77734375" style="11" customWidth="1"/>
    <col min="2306" max="2318" width="20.77734375" style="11" customWidth="1"/>
    <col min="2319" max="2560" width="8.88671875" style="11"/>
    <col min="2561" max="2561" width="47.77734375" style="11" customWidth="1"/>
    <col min="2562" max="2574" width="20.77734375" style="11" customWidth="1"/>
    <col min="2575" max="2816" width="8.88671875" style="11"/>
    <col min="2817" max="2817" width="47.77734375" style="11" customWidth="1"/>
    <col min="2818" max="2830" width="20.77734375" style="11" customWidth="1"/>
    <col min="2831" max="3072" width="8.88671875" style="11"/>
    <col min="3073" max="3073" width="47.77734375" style="11" customWidth="1"/>
    <col min="3074" max="3086" width="20.77734375" style="11" customWidth="1"/>
    <col min="3087" max="3328" width="8.88671875" style="11"/>
    <col min="3329" max="3329" width="47.77734375" style="11" customWidth="1"/>
    <col min="3330" max="3342" width="20.77734375" style="11" customWidth="1"/>
    <col min="3343" max="3584" width="8.88671875" style="11"/>
    <col min="3585" max="3585" width="47.77734375" style="11" customWidth="1"/>
    <col min="3586" max="3598" width="20.77734375" style="11" customWidth="1"/>
    <col min="3599" max="3840" width="8.88671875" style="11"/>
    <col min="3841" max="3841" width="47.77734375" style="11" customWidth="1"/>
    <col min="3842" max="3854" width="20.77734375" style="11" customWidth="1"/>
    <col min="3855" max="4096" width="8.88671875" style="11"/>
    <col min="4097" max="4097" width="47.77734375" style="11" customWidth="1"/>
    <col min="4098" max="4110" width="20.77734375" style="11" customWidth="1"/>
    <col min="4111" max="4352" width="8.88671875" style="11"/>
    <col min="4353" max="4353" width="47.77734375" style="11" customWidth="1"/>
    <col min="4354" max="4366" width="20.77734375" style="11" customWidth="1"/>
    <col min="4367" max="4608" width="8.88671875" style="11"/>
    <col min="4609" max="4609" width="47.77734375" style="11" customWidth="1"/>
    <col min="4610" max="4622" width="20.77734375" style="11" customWidth="1"/>
    <col min="4623" max="4864" width="8.88671875" style="11"/>
    <col min="4865" max="4865" width="47.77734375" style="11" customWidth="1"/>
    <col min="4866" max="4878" width="20.77734375" style="11" customWidth="1"/>
    <col min="4879" max="5120" width="8.88671875" style="11"/>
    <col min="5121" max="5121" width="47.77734375" style="11" customWidth="1"/>
    <col min="5122" max="5134" width="20.77734375" style="11" customWidth="1"/>
    <col min="5135" max="5376" width="8.88671875" style="11"/>
    <col min="5377" max="5377" width="47.77734375" style="11" customWidth="1"/>
    <col min="5378" max="5390" width="20.77734375" style="11" customWidth="1"/>
    <col min="5391" max="5632" width="8.88671875" style="11"/>
    <col min="5633" max="5633" width="47.77734375" style="11" customWidth="1"/>
    <col min="5634" max="5646" width="20.77734375" style="11" customWidth="1"/>
    <col min="5647" max="5888" width="8.88671875" style="11"/>
    <col min="5889" max="5889" width="47.77734375" style="11" customWidth="1"/>
    <col min="5890" max="5902" width="20.77734375" style="11" customWidth="1"/>
    <col min="5903" max="6144" width="8.88671875" style="11"/>
    <col min="6145" max="6145" width="47.77734375" style="11" customWidth="1"/>
    <col min="6146" max="6158" width="20.77734375" style="11" customWidth="1"/>
    <col min="6159" max="6400" width="8.88671875" style="11"/>
    <col min="6401" max="6401" width="47.77734375" style="11" customWidth="1"/>
    <col min="6402" max="6414" width="20.77734375" style="11" customWidth="1"/>
    <col min="6415" max="6656" width="8.88671875" style="11"/>
    <col min="6657" max="6657" width="47.77734375" style="11" customWidth="1"/>
    <col min="6658" max="6670" width="20.77734375" style="11" customWidth="1"/>
    <col min="6671" max="6912" width="8.88671875" style="11"/>
    <col min="6913" max="6913" width="47.77734375" style="11" customWidth="1"/>
    <col min="6914" max="6926" width="20.77734375" style="11" customWidth="1"/>
    <col min="6927" max="7168" width="8.88671875" style="11"/>
    <col min="7169" max="7169" width="47.77734375" style="11" customWidth="1"/>
    <col min="7170" max="7182" width="20.77734375" style="11" customWidth="1"/>
    <col min="7183" max="7424" width="8.88671875" style="11"/>
    <col min="7425" max="7425" width="47.77734375" style="11" customWidth="1"/>
    <col min="7426" max="7438" width="20.77734375" style="11" customWidth="1"/>
    <col min="7439" max="7680" width="8.88671875" style="11"/>
    <col min="7681" max="7681" width="47.77734375" style="11" customWidth="1"/>
    <col min="7682" max="7694" width="20.77734375" style="11" customWidth="1"/>
    <col min="7695" max="7936" width="8.88671875" style="11"/>
    <col min="7937" max="7937" width="47.77734375" style="11" customWidth="1"/>
    <col min="7938" max="7950" width="20.77734375" style="11" customWidth="1"/>
    <col min="7951" max="8192" width="8.88671875" style="11"/>
    <col min="8193" max="8193" width="47.77734375" style="11" customWidth="1"/>
    <col min="8194" max="8206" width="20.77734375" style="11" customWidth="1"/>
    <col min="8207" max="8448" width="8.88671875" style="11"/>
    <col min="8449" max="8449" width="47.77734375" style="11" customWidth="1"/>
    <col min="8450" max="8462" width="20.77734375" style="11" customWidth="1"/>
    <col min="8463" max="8704" width="8.88671875" style="11"/>
    <col min="8705" max="8705" width="47.77734375" style="11" customWidth="1"/>
    <col min="8706" max="8718" width="20.77734375" style="11" customWidth="1"/>
    <col min="8719" max="8960" width="8.88671875" style="11"/>
    <col min="8961" max="8961" width="47.77734375" style="11" customWidth="1"/>
    <col min="8962" max="8974" width="20.77734375" style="11" customWidth="1"/>
    <col min="8975" max="9216" width="8.88671875" style="11"/>
    <col min="9217" max="9217" width="47.77734375" style="11" customWidth="1"/>
    <col min="9218" max="9230" width="20.77734375" style="11" customWidth="1"/>
    <col min="9231" max="9472" width="8.88671875" style="11"/>
    <col min="9473" max="9473" width="47.77734375" style="11" customWidth="1"/>
    <col min="9474" max="9486" width="20.77734375" style="11" customWidth="1"/>
    <col min="9487" max="9728" width="8.88671875" style="11"/>
    <col min="9729" max="9729" width="47.77734375" style="11" customWidth="1"/>
    <col min="9730" max="9742" width="20.77734375" style="11" customWidth="1"/>
    <col min="9743" max="9984" width="8.88671875" style="11"/>
    <col min="9985" max="9985" width="47.77734375" style="11" customWidth="1"/>
    <col min="9986" max="9998" width="20.77734375" style="11" customWidth="1"/>
    <col min="9999" max="10240" width="8.88671875" style="11"/>
    <col min="10241" max="10241" width="47.77734375" style="11" customWidth="1"/>
    <col min="10242" max="10254" width="20.77734375" style="11" customWidth="1"/>
    <col min="10255" max="10496" width="8.88671875" style="11"/>
    <col min="10497" max="10497" width="47.77734375" style="11" customWidth="1"/>
    <col min="10498" max="10510" width="20.77734375" style="11" customWidth="1"/>
    <col min="10511" max="10752" width="8.88671875" style="11"/>
    <col min="10753" max="10753" width="47.77734375" style="11" customWidth="1"/>
    <col min="10754" max="10766" width="20.77734375" style="11" customWidth="1"/>
    <col min="10767" max="11008" width="8.88671875" style="11"/>
    <col min="11009" max="11009" width="47.77734375" style="11" customWidth="1"/>
    <col min="11010" max="11022" width="20.77734375" style="11" customWidth="1"/>
    <col min="11023" max="11264" width="8.88671875" style="11"/>
    <col min="11265" max="11265" width="47.77734375" style="11" customWidth="1"/>
    <col min="11266" max="11278" width="20.77734375" style="11" customWidth="1"/>
    <col min="11279" max="11520" width="8.88671875" style="11"/>
    <col min="11521" max="11521" width="47.77734375" style="11" customWidth="1"/>
    <col min="11522" max="11534" width="20.77734375" style="11" customWidth="1"/>
    <col min="11535" max="11776" width="8.88671875" style="11"/>
    <col min="11777" max="11777" width="47.77734375" style="11" customWidth="1"/>
    <col min="11778" max="11790" width="20.77734375" style="11" customWidth="1"/>
    <col min="11791" max="12032" width="8.88671875" style="11"/>
    <col min="12033" max="12033" width="47.77734375" style="11" customWidth="1"/>
    <col min="12034" max="12046" width="20.77734375" style="11" customWidth="1"/>
    <col min="12047" max="12288" width="8.88671875" style="11"/>
    <col min="12289" max="12289" width="47.77734375" style="11" customWidth="1"/>
    <col min="12290" max="12302" width="20.77734375" style="11" customWidth="1"/>
    <col min="12303" max="12544" width="8.88671875" style="11"/>
    <col min="12545" max="12545" width="47.77734375" style="11" customWidth="1"/>
    <col min="12546" max="12558" width="20.77734375" style="11" customWidth="1"/>
    <col min="12559" max="12800" width="8.88671875" style="11"/>
    <col min="12801" max="12801" width="47.77734375" style="11" customWidth="1"/>
    <col min="12802" max="12814" width="20.77734375" style="11" customWidth="1"/>
    <col min="12815" max="13056" width="8.88671875" style="11"/>
    <col min="13057" max="13057" width="47.77734375" style="11" customWidth="1"/>
    <col min="13058" max="13070" width="20.77734375" style="11" customWidth="1"/>
    <col min="13071" max="13312" width="8.88671875" style="11"/>
    <col min="13313" max="13313" width="47.77734375" style="11" customWidth="1"/>
    <col min="13314" max="13326" width="20.77734375" style="11" customWidth="1"/>
    <col min="13327" max="13568" width="8.88671875" style="11"/>
    <col min="13569" max="13569" width="47.77734375" style="11" customWidth="1"/>
    <col min="13570" max="13582" width="20.77734375" style="11" customWidth="1"/>
    <col min="13583" max="13824" width="8.88671875" style="11"/>
    <col min="13825" max="13825" width="47.77734375" style="11" customWidth="1"/>
    <col min="13826" max="13838" width="20.77734375" style="11" customWidth="1"/>
    <col min="13839" max="14080" width="8.88671875" style="11"/>
    <col min="14081" max="14081" width="47.77734375" style="11" customWidth="1"/>
    <col min="14082" max="14094" width="20.77734375" style="11" customWidth="1"/>
    <col min="14095" max="14336" width="8.88671875" style="11"/>
    <col min="14337" max="14337" width="47.77734375" style="11" customWidth="1"/>
    <col min="14338" max="14350" width="20.77734375" style="11" customWidth="1"/>
    <col min="14351" max="14592" width="8.88671875" style="11"/>
    <col min="14593" max="14593" width="47.77734375" style="11" customWidth="1"/>
    <col min="14594" max="14606" width="20.77734375" style="11" customWidth="1"/>
    <col min="14607" max="14848" width="8.88671875" style="11"/>
    <col min="14849" max="14849" width="47.77734375" style="11" customWidth="1"/>
    <col min="14850" max="14862" width="20.77734375" style="11" customWidth="1"/>
    <col min="14863" max="15104" width="8.88671875" style="11"/>
    <col min="15105" max="15105" width="47.77734375" style="11" customWidth="1"/>
    <col min="15106" max="15118" width="20.77734375" style="11" customWidth="1"/>
    <col min="15119" max="15360" width="8.88671875" style="11"/>
    <col min="15361" max="15361" width="47.77734375" style="11" customWidth="1"/>
    <col min="15362" max="15374" width="20.77734375" style="11" customWidth="1"/>
    <col min="15375" max="15616" width="8.88671875" style="11"/>
    <col min="15617" max="15617" width="47.77734375" style="11" customWidth="1"/>
    <col min="15618" max="15630" width="20.77734375" style="11" customWidth="1"/>
    <col min="15631" max="15872" width="8.88671875" style="11"/>
    <col min="15873" max="15873" width="47.77734375" style="11" customWidth="1"/>
    <col min="15874" max="15886" width="20.77734375" style="11" customWidth="1"/>
    <col min="15887" max="16128" width="8.88671875" style="11"/>
    <col min="16129" max="16129" width="47.77734375" style="11" customWidth="1"/>
    <col min="16130" max="16142" width="20.77734375" style="11" customWidth="1"/>
    <col min="16143" max="16384" width="8.88671875" style="11"/>
  </cols>
  <sheetData>
    <row r="4" spans="1:255" ht="16.2" x14ac:dyDescent="0.25">
      <c r="A4" s="24" t="s">
        <v>496</v>
      </c>
    </row>
    <row r="7" spans="1:255" x14ac:dyDescent="0.2">
      <c r="A7" s="20" t="s">
        <v>497</v>
      </c>
      <c r="B7" s="20"/>
      <c r="C7" s="20"/>
      <c r="D7" s="20"/>
      <c r="E7" s="20"/>
      <c r="F7" s="20"/>
      <c r="G7" s="20"/>
      <c r="H7" s="20"/>
      <c r="I7" s="20"/>
      <c r="J7" s="20"/>
      <c r="K7" s="20"/>
      <c r="L7" s="20"/>
      <c r="M7" s="20"/>
      <c r="N7" s="20"/>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spans="1:255" x14ac:dyDescent="0.2">
      <c r="A8" s="22" t="s">
        <v>72</v>
      </c>
      <c r="B8" s="28" t="s">
        <v>498</v>
      </c>
    </row>
    <row r="9" spans="1:255" x14ac:dyDescent="0.2">
      <c r="A9" s="22" t="s">
        <v>65</v>
      </c>
      <c r="B9" s="28" t="s">
        <v>499</v>
      </c>
    </row>
    <row r="10" spans="1:255" x14ac:dyDescent="0.2">
      <c r="A10" s="22" t="s">
        <v>500</v>
      </c>
      <c r="B10" s="29">
        <v>45323</v>
      </c>
    </row>
    <row r="11" spans="1:255" x14ac:dyDescent="0.2">
      <c r="A11" s="15"/>
    </row>
    <row r="13" spans="1:255" x14ac:dyDescent="0.2">
      <c r="A13" s="20" t="s">
        <v>501</v>
      </c>
      <c r="B13" s="20"/>
      <c r="C13" s="20"/>
      <c r="D13" s="20"/>
      <c r="E13" s="20"/>
      <c r="F13" s="20"/>
      <c r="G13" s="20"/>
      <c r="H13" s="20"/>
      <c r="I13" s="20"/>
      <c r="J13" s="20"/>
      <c r="K13" s="20"/>
      <c r="L13" s="20"/>
      <c r="M13" s="20"/>
      <c r="N13" s="20"/>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row>
    <row r="14" spans="1:255" ht="20.399999999999999" x14ac:dyDescent="0.2">
      <c r="A14" s="56" t="s">
        <v>17</v>
      </c>
      <c r="B14" s="55" t="s">
        <v>502</v>
      </c>
      <c r="C14" s="55" t="s">
        <v>503</v>
      </c>
      <c r="D14" s="55" t="s">
        <v>504</v>
      </c>
      <c r="E14" s="55" t="s">
        <v>505</v>
      </c>
      <c r="F14" s="55" t="s">
        <v>506</v>
      </c>
      <c r="G14" s="55" t="s">
        <v>507</v>
      </c>
      <c r="H14" s="55" t="s">
        <v>508</v>
      </c>
      <c r="I14" s="55" t="s">
        <v>509</v>
      </c>
      <c r="J14" s="55" t="s">
        <v>510</v>
      </c>
      <c r="K14" s="55" t="s">
        <v>511</v>
      </c>
      <c r="L14" s="55" t="s">
        <v>512</v>
      </c>
      <c r="M14" s="55" t="s">
        <v>513</v>
      </c>
      <c r="N14" s="55" t="s">
        <v>514</v>
      </c>
    </row>
    <row r="15" spans="1:255" ht="12" customHeight="1" x14ac:dyDescent="0.2">
      <c r="A15" s="56" t="s">
        <v>515</v>
      </c>
      <c r="B15" s="30">
        <v>0.6</v>
      </c>
      <c r="C15" s="30">
        <v>11.25</v>
      </c>
      <c r="D15" s="30">
        <v>2.54</v>
      </c>
      <c r="E15" s="31" t="s">
        <v>5</v>
      </c>
      <c r="F15" s="32">
        <v>1.3</v>
      </c>
      <c r="G15" s="32">
        <v>1.2</v>
      </c>
      <c r="H15" s="31" t="s">
        <v>5</v>
      </c>
      <c r="I15" s="31" t="s">
        <v>302</v>
      </c>
      <c r="J15" s="33">
        <v>1.0174000000000001</v>
      </c>
      <c r="K15" s="34">
        <v>6343.9</v>
      </c>
      <c r="L15" s="34">
        <v>-110.5</v>
      </c>
      <c r="M15" s="35">
        <v>-4.95</v>
      </c>
      <c r="N15" s="33">
        <v>-7.5999999999999998E-2</v>
      </c>
    </row>
    <row r="16" spans="1:255" ht="12" customHeight="1" x14ac:dyDescent="0.2">
      <c r="A16" s="56" t="s">
        <v>516</v>
      </c>
      <c r="B16" s="30">
        <v>0.73</v>
      </c>
      <c r="C16" s="30">
        <v>4.32</v>
      </c>
      <c r="D16" s="30">
        <v>9.01</v>
      </c>
      <c r="E16" s="31" t="s">
        <v>5</v>
      </c>
      <c r="F16" s="32">
        <v>2.2999999999999998</v>
      </c>
      <c r="G16" s="32">
        <v>2.2000000000000002</v>
      </c>
      <c r="H16" s="35">
        <v>0.81299999999999994</v>
      </c>
      <c r="I16" s="31" t="s">
        <v>302</v>
      </c>
      <c r="J16" s="33">
        <v>0.61009999999999998</v>
      </c>
      <c r="K16" s="34">
        <v>2544.6999999999998</v>
      </c>
      <c r="L16" s="34">
        <v>992.2</v>
      </c>
      <c r="M16" s="35">
        <v>-0.121</v>
      </c>
      <c r="N16" s="33">
        <v>-6.5100000000000005E-2</v>
      </c>
    </row>
    <row r="17" spans="1:14" ht="12" customHeight="1" x14ac:dyDescent="0.2">
      <c r="A17" s="56" t="s">
        <v>517</v>
      </c>
      <c r="B17" s="30">
        <v>0.62</v>
      </c>
      <c r="C17" s="30">
        <v>9.59</v>
      </c>
      <c r="D17" s="30">
        <v>5.01</v>
      </c>
      <c r="E17" s="31" t="s">
        <v>5</v>
      </c>
      <c r="F17" s="32">
        <v>3.1</v>
      </c>
      <c r="G17" s="32">
        <v>3</v>
      </c>
      <c r="H17" s="35">
        <v>0.59399999999999997</v>
      </c>
      <c r="I17" s="31" t="s">
        <v>302</v>
      </c>
      <c r="J17" s="33">
        <v>0.53059999999999996</v>
      </c>
      <c r="K17" s="34">
        <v>3004.9</v>
      </c>
      <c r="L17" s="34">
        <v>1410.5</v>
      </c>
      <c r="M17" s="35">
        <v>-4.1000000000000002E-2</v>
      </c>
      <c r="N17" s="33">
        <v>-2.9899999999999999E-2</v>
      </c>
    </row>
    <row r="18" spans="1:14" ht="12" customHeight="1" x14ac:dyDescent="0.2">
      <c r="A18" s="56" t="s">
        <v>518</v>
      </c>
      <c r="B18" s="30">
        <v>0.32</v>
      </c>
      <c r="C18" s="30">
        <v>5.0999999999999996</v>
      </c>
      <c r="D18" s="30">
        <v>3.06</v>
      </c>
      <c r="E18" s="31" t="s">
        <v>5</v>
      </c>
      <c r="F18" s="32">
        <v>1</v>
      </c>
      <c r="G18" s="32">
        <v>0.9</v>
      </c>
      <c r="H18" s="35">
        <v>0.255</v>
      </c>
      <c r="I18" s="30">
        <v>6.47</v>
      </c>
      <c r="J18" s="33">
        <v>0.40960000000000002</v>
      </c>
      <c r="K18" s="34">
        <v>98849</v>
      </c>
      <c r="L18" s="34">
        <v>58359</v>
      </c>
      <c r="M18" s="35">
        <v>4.0000000000000001E-3</v>
      </c>
      <c r="N18" s="33">
        <v>6.6E-3</v>
      </c>
    </row>
    <row r="19" spans="1:14" ht="12" customHeight="1" x14ac:dyDescent="0.2">
      <c r="A19" s="56" t="s">
        <v>519</v>
      </c>
      <c r="B19" s="30">
        <v>0.28999999999999998</v>
      </c>
      <c r="C19" s="30">
        <v>6.3</v>
      </c>
      <c r="D19" s="30">
        <v>3.28</v>
      </c>
      <c r="E19" s="31" t="s">
        <v>5</v>
      </c>
      <c r="F19" s="32">
        <v>2.5</v>
      </c>
      <c r="G19" s="32">
        <v>2.4</v>
      </c>
      <c r="H19" s="35">
        <v>4.5999999999999999E-2</v>
      </c>
      <c r="I19" s="31" t="s">
        <v>5</v>
      </c>
      <c r="J19" s="33">
        <v>0.2918</v>
      </c>
      <c r="K19" s="34">
        <v>7722.3</v>
      </c>
      <c r="L19" s="34">
        <v>5468.6</v>
      </c>
      <c r="M19" s="35">
        <v>-0.152</v>
      </c>
      <c r="N19" s="33">
        <v>-0.38569999999999999</v>
      </c>
    </row>
    <row r="20" spans="1:14" ht="12" customHeight="1" x14ac:dyDescent="0.2">
      <c r="A20" s="56" t="s">
        <v>520</v>
      </c>
      <c r="B20" s="30">
        <v>0.68</v>
      </c>
      <c r="C20" s="30">
        <v>8.25</v>
      </c>
      <c r="D20" s="30">
        <v>9.0500000000000007</v>
      </c>
      <c r="E20" s="31" t="s">
        <v>5</v>
      </c>
      <c r="F20" s="32">
        <v>1.3</v>
      </c>
      <c r="G20" s="32">
        <v>1.2</v>
      </c>
      <c r="H20" s="35">
        <v>0.247</v>
      </c>
      <c r="I20" s="30">
        <v>58.85</v>
      </c>
      <c r="J20" s="33">
        <v>0.44529999999999997</v>
      </c>
      <c r="K20" s="34">
        <v>29779</v>
      </c>
      <c r="L20" s="34">
        <v>16518</v>
      </c>
      <c r="M20" s="35">
        <v>0.35499999999999998</v>
      </c>
      <c r="N20" s="33">
        <v>0.2797</v>
      </c>
    </row>
    <row r="21" spans="1:14" ht="12" customHeight="1" x14ac:dyDescent="0.2">
      <c r="A21" s="56" t="s">
        <v>521</v>
      </c>
      <c r="B21" s="30">
        <v>0.28000000000000003</v>
      </c>
      <c r="C21" s="30">
        <v>5.64</v>
      </c>
      <c r="D21" s="30">
        <v>15.66</v>
      </c>
      <c r="E21" s="31" t="s">
        <v>5</v>
      </c>
      <c r="F21" s="32">
        <v>13.9</v>
      </c>
      <c r="G21" s="32">
        <v>13.7</v>
      </c>
      <c r="H21" s="35">
        <v>0.16</v>
      </c>
      <c r="I21" s="30">
        <v>13.95</v>
      </c>
      <c r="J21" s="33">
        <v>0.18240000000000001</v>
      </c>
      <c r="K21" s="34">
        <v>8402.5</v>
      </c>
      <c r="L21" s="34">
        <v>6870.1</v>
      </c>
      <c r="M21" s="35">
        <v>5.8999999999999997E-2</v>
      </c>
      <c r="N21" s="33">
        <v>0.16930000000000001</v>
      </c>
    </row>
    <row r="22" spans="1:14" ht="12" customHeight="1" x14ac:dyDescent="0.2">
      <c r="A22" s="56" t="s">
        <v>522</v>
      </c>
      <c r="B22" s="30">
        <v>0.85</v>
      </c>
      <c r="C22" s="30">
        <v>9.14</v>
      </c>
      <c r="D22" s="30">
        <v>6.94</v>
      </c>
      <c r="E22" s="30">
        <v>186.98</v>
      </c>
      <c r="F22" s="32">
        <v>1.2</v>
      </c>
      <c r="G22" s="32">
        <v>0.9</v>
      </c>
      <c r="H22" s="31" t="s">
        <v>5</v>
      </c>
      <c r="I22" s="31" t="s">
        <v>302</v>
      </c>
      <c r="J22" s="33">
        <v>1.1366000000000001</v>
      </c>
      <c r="K22" s="34">
        <v>2073.6999999999998</v>
      </c>
      <c r="L22" s="34">
        <v>-283.3</v>
      </c>
      <c r="M22" s="35">
        <v>-6.8929999999999998</v>
      </c>
      <c r="N22" s="33">
        <v>-0.44219999999999998</v>
      </c>
    </row>
    <row r="23" spans="1:14" ht="12" customHeight="1" x14ac:dyDescent="0.2">
      <c r="A23" s="56" t="s">
        <v>523</v>
      </c>
      <c r="B23" s="30">
        <v>0.39</v>
      </c>
      <c r="C23" s="30">
        <v>3.35</v>
      </c>
      <c r="D23" s="30">
        <v>85.07</v>
      </c>
      <c r="E23" s="30">
        <v>124.04</v>
      </c>
      <c r="F23" s="32">
        <v>1.2</v>
      </c>
      <c r="G23" s="32">
        <v>0.2</v>
      </c>
      <c r="H23" s="35">
        <v>5.8999999999999997E-2</v>
      </c>
      <c r="I23" s="30">
        <v>149.32</v>
      </c>
      <c r="J23" s="33">
        <v>0.69699999999999995</v>
      </c>
      <c r="K23" s="34">
        <v>3902.5</v>
      </c>
      <c r="L23" s="34">
        <v>1182.5999999999999</v>
      </c>
      <c r="M23" s="35">
        <v>0.27100000000000002</v>
      </c>
      <c r="N23" s="33">
        <v>0.2046</v>
      </c>
    </row>
    <row r="24" spans="1:14" x14ac:dyDescent="0.2">
      <c r="A24" s="36"/>
      <c r="B24" s="36"/>
      <c r="C24" s="36"/>
      <c r="D24" s="36"/>
      <c r="E24" s="36"/>
      <c r="F24" s="36"/>
      <c r="G24" s="36"/>
      <c r="H24" s="36"/>
      <c r="I24" s="36"/>
      <c r="J24" s="36"/>
      <c r="K24" s="36"/>
      <c r="L24" s="36"/>
      <c r="M24" s="36"/>
      <c r="N24" s="36"/>
    </row>
    <row r="25" spans="1:14" x14ac:dyDescent="0.2">
      <c r="A25" s="57"/>
      <c r="B25" s="57"/>
      <c r="C25" s="57"/>
      <c r="D25" s="57"/>
      <c r="E25" s="57"/>
      <c r="F25" s="57"/>
      <c r="G25" s="57"/>
      <c r="H25" s="57"/>
      <c r="I25" s="57"/>
      <c r="J25" s="57"/>
      <c r="K25" s="57"/>
      <c r="L25" s="57"/>
      <c r="M25" s="57"/>
      <c r="N25" s="57"/>
    </row>
    <row r="26" spans="1:14" ht="12" customHeight="1" x14ac:dyDescent="0.2">
      <c r="A26" s="56" t="s">
        <v>524</v>
      </c>
      <c r="B26" s="30">
        <v>0.91</v>
      </c>
      <c r="C26" s="30">
        <v>7.72</v>
      </c>
      <c r="D26" s="30">
        <v>5.12</v>
      </c>
      <c r="E26" s="31" t="s">
        <v>5</v>
      </c>
      <c r="F26" s="32">
        <v>0.7</v>
      </c>
      <c r="G26" s="32">
        <v>0.7</v>
      </c>
      <c r="H26" s="35">
        <v>1.4390000000000001</v>
      </c>
      <c r="I26" s="31" t="s">
        <v>302</v>
      </c>
      <c r="J26" s="33">
        <v>0.79510000000000003</v>
      </c>
      <c r="K26" s="34">
        <v>3012.7</v>
      </c>
      <c r="L26" s="34">
        <v>617.29999999999995</v>
      </c>
      <c r="M26" s="35">
        <v>-0.218</v>
      </c>
      <c r="N26" s="33">
        <v>-3.8699999999999998E-2</v>
      </c>
    </row>
    <row r="27" spans="1:14" x14ac:dyDescent="0.2">
      <c r="A27" s="36"/>
      <c r="B27" s="36"/>
      <c r="C27" s="36"/>
      <c r="D27" s="36"/>
      <c r="E27" s="36"/>
      <c r="F27" s="36"/>
      <c r="G27" s="36"/>
      <c r="H27" s="36"/>
      <c r="I27" s="36"/>
      <c r="J27" s="36"/>
      <c r="K27" s="36"/>
      <c r="L27" s="36"/>
      <c r="M27" s="36"/>
      <c r="N27" s="36"/>
    </row>
    <row r="28" spans="1:14" ht="20.399999999999999" x14ac:dyDescent="0.2">
      <c r="A28" s="56" t="s">
        <v>525</v>
      </c>
      <c r="B28" s="55" t="s">
        <v>502</v>
      </c>
      <c r="C28" s="55" t="s">
        <v>503</v>
      </c>
      <c r="D28" s="55" t="s">
        <v>504</v>
      </c>
      <c r="E28" s="55" t="s">
        <v>505</v>
      </c>
      <c r="F28" s="55" t="s">
        <v>506</v>
      </c>
      <c r="G28" s="55" t="s">
        <v>507</v>
      </c>
      <c r="H28" s="55" t="s">
        <v>508</v>
      </c>
      <c r="I28" s="55" t="s">
        <v>509</v>
      </c>
      <c r="J28" s="55" t="s">
        <v>510</v>
      </c>
      <c r="K28" s="55" t="s">
        <v>511</v>
      </c>
      <c r="L28" s="55" t="s">
        <v>512</v>
      </c>
      <c r="M28" s="55" t="s">
        <v>513</v>
      </c>
      <c r="N28" s="55" t="s">
        <v>514</v>
      </c>
    </row>
    <row r="29" spans="1:14" x14ac:dyDescent="0.2">
      <c r="A29" s="56" t="s">
        <v>526</v>
      </c>
      <c r="B29" s="30">
        <v>0.85</v>
      </c>
      <c r="C29" s="30">
        <v>11.25</v>
      </c>
      <c r="D29" s="30">
        <v>85.07</v>
      </c>
      <c r="E29" s="30">
        <v>186.98</v>
      </c>
      <c r="F29" s="32">
        <v>13.9</v>
      </c>
      <c r="G29" s="32">
        <v>13.7</v>
      </c>
      <c r="H29" s="35">
        <v>0.81299999999999994</v>
      </c>
      <c r="I29" s="30">
        <v>149.32</v>
      </c>
      <c r="J29" s="33">
        <v>1.1366000000000001</v>
      </c>
      <c r="K29" s="34">
        <v>98849</v>
      </c>
      <c r="L29" s="34">
        <v>58359</v>
      </c>
      <c r="M29" s="35">
        <v>0.35499999999999998</v>
      </c>
      <c r="N29" s="33">
        <v>0.2797</v>
      </c>
    </row>
    <row r="30" spans="1:14" x14ac:dyDescent="0.2">
      <c r="A30" s="56" t="s">
        <v>527</v>
      </c>
      <c r="B30" s="30">
        <v>0.28000000000000003</v>
      </c>
      <c r="C30" s="30">
        <v>3.35</v>
      </c>
      <c r="D30" s="30">
        <v>2.54</v>
      </c>
      <c r="E30" s="30">
        <v>124.04</v>
      </c>
      <c r="F30" s="32">
        <v>1</v>
      </c>
      <c r="G30" s="32">
        <v>0.2</v>
      </c>
      <c r="H30" s="35">
        <v>4.5999999999999999E-2</v>
      </c>
      <c r="I30" s="30">
        <v>6.47</v>
      </c>
      <c r="J30" s="33">
        <v>0.18240000000000001</v>
      </c>
      <c r="K30" s="34">
        <v>2073.6999999999998</v>
      </c>
      <c r="L30" s="34">
        <v>-283.3</v>
      </c>
      <c r="M30" s="35">
        <v>-6.8929999999999998</v>
      </c>
      <c r="N30" s="33">
        <v>-0.44219999999999998</v>
      </c>
    </row>
    <row r="31" spans="1:14" x14ac:dyDescent="0.2">
      <c r="A31" s="56" t="s">
        <v>528</v>
      </c>
      <c r="B31" s="30">
        <v>0.53</v>
      </c>
      <c r="C31" s="30">
        <v>6.99</v>
      </c>
      <c r="D31" s="30">
        <v>15.51</v>
      </c>
      <c r="E31" s="30">
        <v>155.51</v>
      </c>
      <c r="F31" s="32">
        <v>3.1</v>
      </c>
      <c r="G31" s="32">
        <v>2.9</v>
      </c>
      <c r="H31" s="35">
        <v>0.311</v>
      </c>
      <c r="I31" s="30">
        <v>57.15</v>
      </c>
      <c r="J31" s="33">
        <v>0.59119999999999995</v>
      </c>
      <c r="K31" s="34">
        <v>18069.2</v>
      </c>
      <c r="L31" s="34">
        <v>10045.200000000001</v>
      </c>
      <c r="M31" s="35">
        <v>-1.274</v>
      </c>
      <c r="N31" s="33">
        <v>-3.7600000000000001E-2</v>
      </c>
    </row>
    <row r="32" spans="1:14" x14ac:dyDescent="0.2">
      <c r="A32" s="56" t="s">
        <v>529</v>
      </c>
      <c r="B32" s="30">
        <v>0.6</v>
      </c>
      <c r="C32" s="30">
        <v>6.3</v>
      </c>
      <c r="D32" s="30">
        <v>6.94</v>
      </c>
      <c r="E32" s="30">
        <v>155.51</v>
      </c>
      <c r="F32" s="32">
        <v>1.3</v>
      </c>
      <c r="G32" s="32">
        <v>1.2</v>
      </c>
      <c r="H32" s="35">
        <v>0.247</v>
      </c>
      <c r="I32" s="30">
        <v>36.4</v>
      </c>
      <c r="J32" s="33">
        <v>0.53059999999999996</v>
      </c>
      <c r="K32" s="34">
        <v>6343.9</v>
      </c>
      <c r="L32" s="34">
        <v>1410.5</v>
      </c>
      <c r="M32" s="35">
        <v>-4.1000000000000002E-2</v>
      </c>
      <c r="N32" s="33">
        <v>-2.9899999999999999E-2</v>
      </c>
    </row>
    <row r="33" spans="1:14" x14ac:dyDescent="0.2">
      <c r="A33" s="13"/>
      <c r="B33" s="13"/>
      <c r="C33" s="13"/>
      <c r="D33" s="13"/>
      <c r="E33" s="13"/>
      <c r="F33" s="13"/>
      <c r="G33" s="13"/>
      <c r="H33" s="13"/>
      <c r="I33" s="13"/>
      <c r="J33" s="13"/>
      <c r="K33" s="13"/>
      <c r="L33" s="13"/>
      <c r="M33" s="13"/>
      <c r="N33" s="13"/>
    </row>
    <row r="35" spans="1:14" x14ac:dyDescent="0.2">
      <c r="A35" s="15" t="s">
        <v>530</v>
      </c>
    </row>
    <row r="38" spans="1:14" x14ac:dyDescent="0.2">
      <c r="A38" s="11" t="s">
        <v>531</v>
      </c>
    </row>
    <row r="40" spans="1:14" x14ac:dyDescent="0.2">
      <c r="A40" s="11" t="s">
        <v>532</v>
      </c>
    </row>
    <row r="41" spans="1:14" x14ac:dyDescent="0.2">
      <c r="A41" s="11" t="s">
        <v>533</v>
      </c>
    </row>
  </sheetData>
  <pageMargins left="0.2" right="0.2" top="0.5" bottom="0.5" header="0.5" footer="0.5"/>
  <pageSetup fitToWidth="0" fitToHeight="0"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DOCU_ratios</vt:lpstr>
      <vt:lpstr>Charts</vt:lpstr>
      <vt:lpstr>DOCU_IS</vt:lpstr>
      <vt:lpstr>DOCU_BS</vt:lpstr>
      <vt:lpstr>DOCU_CFS</vt:lpstr>
      <vt:lpstr>DOCU_IS_CS</vt:lpstr>
      <vt:lpstr>DOCU_IS_BS</vt:lpstr>
      <vt:lpstr>Industry</vt:lpstr>
      <vt:lpstr>Peer</vt:lpstr>
      <vt:lpstr>DOCU_BS!Print_Titles</vt:lpstr>
      <vt:lpstr>DOCU_CFS!Print_Titles</vt:lpstr>
      <vt:lpstr>DOCU_IS!Print_Titles</vt:lpstr>
      <vt:lpstr>DOCU_IS_BS!Print_Titles</vt:lpstr>
      <vt:lpstr>DOCU_IS_CS!Print_Titles</vt:lpstr>
      <vt:lpstr>Industry!Print_Titles</vt:lpstr>
      <vt:lpstr>Peer!Print_Titles</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Moore, David</cp:lastModifiedBy>
  <dcterms:created xsi:type="dcterms:W3CDTF">2020-01-31T23:43:28Z</dcterms:created>
  <dcterms:modified xsi:type="dcterms:W3CDTF">2024-02-06T17:59:24Z</dcterms:modified>
  <cp:category/>
</cp:coreProperties>
</file>