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avid Moore\Dropbox\LMU_teaching\FNCE_3415\Fall_20\Mod3_FSA\"/>
    </mc:Choice>
  </mc:AlternateContent>
  <xr:revisionPtr revIDLastSave="0" documentId="8_{B7986D5A-C7E7-4B8A-BE3A-71726B0C03A8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SFIX_ratios" sheetId="12" r:id="rId1"/>
    <sheet name="SFIX_CS_BS" sheetId="14" r:id="rId2"/>
    <sheet name="SFIX_CS_IS" sheetId="6" r:id="rId3"/>
    <sheet name="Sheet5" sheetId="20" r:id="rId4"/>
    <sheet name="SFIX_BS" sheetId="2" r:id="rId5"/>
    <sheet name="SFIX_IS" sheetId="15" r:id="rId6"/>
    <sheet name="SFIX_CFS" sheetId="7" r:id="rId7"/>
    <sheet name="Peer_avg" sheetId="13" r:id="rId8"/>
    <sheet name="ANF" sheetId="17" r:id="rId9"/>
    <sheet name="EXPR" sheetId="18" r:id="rId10"/>
    <sheet name="RL" sheetId="16" r:id="rId11"/>
    <sheet name="LULU" sheetId="19" r:id="rId12"/>
  </sheets>
  <calcPr calcId="181029"/>
</workbook>
</file>

<file path=xl/calcChain.xml><?xml version="1.0" encoding="utf-8"?>
<calcChain xmlns="http://schemas.openxmlformats.org/spreadsheetml/2006/main">
  <c r="C20" i="12" l="1"/>
  <c r="D18" i="12"/>
  <c r="E18" i="12"/>
  <c r="D19" i="12"/>
  <c r="E19" i="12"/>
  <c r="D20" i="12"/>
  <c r="E20" i="12"/>
  <c r="D21" i="12"/>
  <c r="E21" i="12"/>
  <c r="C19" i="12"/>
  <c r="C21" i="12" s="1"/>
  <c r="C18" i="12"/>
  <c r="C7" i="12"/>
  <c r="C8" i="12"/>
  <c r="C9" i="12"/>
  <c r="C11" i="12"/>
  <c r="C12" i="12"/>
  <c r="C14" i="12" s="1"/>
  <c r="C15" i="12"/>
  <c r="D15" i="12"/>
  <c r="E15" i="12"/>
  <c r="D14" i="12"/>
  <c r="E14" i="12"/>
  <c r="D12" i="12"/>
  <c r="E12" i="12"/>
  <c r="D11" i="12"/>
  <c r="E11" i="12"/>
  <c r="D9" i="12"/>
  <c r="E9" i="12"/>
  <c r="D8" i="12"/>
  <c r="E8" i="12"/>
  <c r="F8" i="12"/>
  <c r="D7" i="12"/>
  <c r="E7" i="12"/>
  <c r="F7" i="12"/>
  <c r="G47" i="20"/>
  <c r="G46" i="20"/>
  <c r="G45" i="20"/>
  <c r="G44" i="20"/>
  <c r="G43" i="20"/>
  <c r="G42" i="20"/>
  <c r="G41" i="20"/>
  <c r="G40" i="20"/>
  <c r="G39" i="20"/>
  <c r="G38" i="20"/>
  <c r="G37" i="20"/>
  <c r="G36" i="20"/>
  <c r="G35" i="20"/>
  <c r="G34" i="20"/>
  <c r="G33" i="20"/>
  <c r="G32" i="20"/>
  <c r="G31" i="20"/>
  <c r="G30" i="20"/>
  <c r="G29" i="20"/>
  <c r="G28" i="20"/>
  <c r="G27" i="20"/>
  <c r="G26" i="20"/>
  <c r="G25" i="20"/>
  <c r="G24" i="20"/>
  <c r="G23" i="20"/>
  <c r="G22" i="20"/>
  <c r="G21" i="20"/>
  <c r="G20" i="20"/>
  <c r="G19" i="20"/>
  <c r="G18" i="20"/>
  <c r="G17" i="20"/>
  <c r="G16" i="20"/>
  <c r="E47" i="20"/>
  <c r="E46" i="20"/>
  <c r="E45" i="20"/>
  <c r="E44" i="20"/>
  <c r="E43" i="20"/>
  <c r="E42" i="20"/>
  <c r="E41" i="20"/>
  <c r="E40" i="20"/>
  <c r="E39" i="20"/>
  <c r="E38" i="20"/>
  <c r="E37" i="20"/>
  <c r="E36" i="20"/>
  <c r="E35" i="20"/>
  <c r="E34" i="20"/>
  <c r="E33" i="20"/>
  <c r="E32" i="20"/>
  <c r="E31" i="20"/>
  <c r="E30" i="20"/>
  <c r="E29" i="20"/>
  <c r="E28" i="20"/>
  <c r="E27" i="20"/>
  <c r="E26" i="20"/>
  <c r="E25" i="20"/>
  <c r="E24" i="20"/>
  <c r="E23" i="20"/>
  <c r="E22" i="20"/>
  <c r="E21" i="20"/>
  <c r="E20" i="20"/>
  <c r="E19" i="20"/>
  <c r="E18" i="20"/>
  <c r="E17" i="20"/>
  <c r="E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C46" i="20"/>
  <c r="C47" i="20"/>
  <c r="C16" i="20"/>
  <c r="I47" i="6"/>
  <c r="I46" i="6"/>
  <c r="I45" i="6"/>
  <c r="I44" i="6"/>
  <c r="I43" i="6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16" i="6"/>
  <c r="I62" i="14"/>
  <c r="I61" i="14"/>
  <c r="I60" i="14"/>
  <c r="I59" i="14"/>
  <c r="I58" i="14"/>
  <c r="I57" i="14"/>
  <c r="I56" i="14"/>
  <c r="I55" i="14"/>
  <c r="I54" i="14"/>
  <c r="I53" i="14"/>
  <c r="I52" i="14"/>
  <c r="I51" i="14"/>
  <c r="I50" i="14"/>
  <c r="I49" i="14"/>
  <c r="I48" i="14"/>
  <c r="I47" i="14"/>
  <c r="I46" i="14"/>
  <c r="I45" i="14"/>
  <c r="I44" i="14"/>
  <c r="I43" i="14"/>
  <c r="I42" i="14"/>
  <c r="I41" i="14"/>
  <c r="I40" i="14"/>
  <c r="I39" i="14"/>
  <c r="I38" i="14"/>
  <c r="I37" i="14"/>
  <c r="I36" i="14"/>
  <c r="I35" i="14"/>
  <c r="I34" i="14"/>
  <c r="I33" i="14"/>
  <c r="I32" i="14"/>
  <c r="I31" i="14"/>
  <c r="I30" i="14"/>
  <c r="I29" i="14"/>
  <c r="I28" i="14"/>
  <c r="I27" i="14"/>
  <c r="I26" i="14"/>
  <c r="I25" i="14"/>
  <c r="I24" i="14"/>
  <c r="I23" i="14"/>
  <c r="I22" i="14"/>
  <c r="I21" i="14"/>
  <c r="I20" i="14"/>
  <c r="I19" i="14"/>
  <c r="I18" i="14"/>
  <c r="I17" i="14"/>
  <c r="I16" i="14"/>
  <c r="G62" i="14"/>
  <c r="G61" i="14"/>
  <c r="G60" i="14"/>
  <c r="G59" i="14"/>
  <c r="G58" i="14"/>
  <c r="G57" i="14"/>
  <c r="G56" i="14"/>
  <c r="G55" i="14"/>
  <c r="G54" i="14"/>
  <c r="G53" i="14"/>
  <c r="G52" i="14"/>
  <c r="G51" i="14"/>
  <c r="G50" i="14"/>
  <c r="G49" i="14"/>
  <c r="G48" i="14"/>
  <c r="G47" i="14"/>
  <c r="G46" i="14"/>
  <c r="G45" i="14"/>
  <c r="G44" i="14"/>
  <c r="G43" i="14"/>
  <c r="G42" i="14"/>
  <c r="G41" i="14"/>
  <c r="G40" i="14"/>
  <c r="G39" i="14"/>
  <c r="G38" i="14"/>
  <c r="G37" i="14"/>
  <c r="G36" i="14"/>
  <c r="G35" i="14"/>
  <c r="G34" i="14"/>
  <c r="G33" i="14"/>
  <c r="G32" i="14"/>
  <c r="G31" i="14"/>
  <c r="G30" i="14"/>
  <c r="G29" i="14"/>
  <c r="G28" i="14"/>
  <c r="G27" i="14"/>
  <c r="G26" i="14"/>
  <c r="G25" i="14"/>
  <c r="G24" i="14"/>
  <c r="G23" i="14"/>
  <c r="G22" i="14"/>
  <c r="G21" i="14"/>
  <c r="G20" i="14"/>
  <c r="G19" i="14"/>
  <c r="G18" i="14"/>
  <c r="G17" i="14"/>
  <c r="G16" i="14"/>
  <c r="E62" i="14"/>
  <c r="E61" i="14"/>
  <c r="E60" i="14"/>
  <c r="E59" i="14"/>
  <c r="E58" i="14"/>
  <c r="E57" i="14"/>
  <c r="E56" i="14"/>
  <c r="E55" i="14"/>
  <c r="E54" i="14"/>
  <c r="E53" i="14"/>
  <c r="E52" i="14"/>
  <c r="E51" i="14"/>
  <c r="E50" i="14"/>
  <c r="E49" i="14"/>
  <c r="E48" i="14"/>
  <c r="E47" i="14"/>
  <c r="E46" i="14"/>
  <c r="E45" i="14"/>
  <c r="E44" i="14"/>
  <c r="E43" i="14"/>
  <c r="E42" i="14"/>
  <c r="E41" i="14"/>
  <c r="E40" i="14"/>
  <c r="E39" i="14"/>
  <c r="E38" i="14"/>
  <c r="E37" i="14"/>
  <c r="E36" i="14"/>
  <c r="E35" i="14"/>
  <c r="E34" i="14"/>
  <c r="E33" i="14"/>
  <c r="E32" i="14"/>
  <c r="E31" i="14"/>
  <c r="E30" i="14"/>
  <c r="E29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E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C46" i="14"/>
  <c r="C47" i="14"/>
  <c r="C48" i="14"/>
  <c r="C49" i="14"/>
  <c r="C50" i="14"/>
  <c r="C51" i="14"/>
  <c r="C52" i="14"/>
  <c r="C53" i="14"/>
  <c r="C54" i="14"/>
  <c r="C55" i="14"/>
  <c r="C56" i="14"/>
  <c r="C57" i="14"/>
  <c r="C58" i="14"/>
  <c r="C59" i="14"/>
  <c r="C60" i="14"/>
  <c r="C61" i="14"/>
  <c r="C62" i="14"/>
  <c r="C16" i="14"/>
  <c r="H9" i="12"/>
  <c r="C7" i="13"/>
  <c r="C8" i="13"/>
  <c r="C9" i="13"/>
  <c r="E9" i="13"/>
  <c r="F7" i="13"/>
  <c r="D7" i="13"/>
  <c r="D8" i="13"/>
  <c r="D9" i="13"/>
  <c r="E8" i="13"/>
  <c r="F8" i="13"/>
  <c r="F9" i="13"/>
  <c r="E7" i="13"/>
  <c r="D6" i="13"/>
  <c r="F6" i="13"/>
  <c r="E6" i="13"/>
  <c r="C6" i="13"/>
  <c r="C9" i="19" l="1"/>
  <c r="D9" i="19"/>
  <c r="E9" i="19"/>
  <c r="F9" i="19"/>
  <c r="B9" i="19"/>
  <c r="C9" i="18"/>
  <c r="D9" i="18"/>
  <c r="E9" i="18"/>
  <c r="F9" i="18"/>
  <c r="B9" i="18"/>
  <c r="C9" i="17"/>
  <c r="D9" i="17"/>
  <c r="E9" i="17"/>
  <c r="F9" i="17"/>
  <c r="B9" i="17"/>
  <c r="C9" i="16"/>
  <c r="D9" i="16"/>
  <c r="E9" i="16"/>
  <c r="F9" i="16"/>
  <c r="B9" i="16"/>
  <c r="H14" i="12" l="1"/>
  <c r="C10" i="13" l="1"/>
  <c r="D10" i="13"/>
  <c r="E10" i="13"/>
  <c r="F10" i="13"/>
</calcChain>
</file>

<file path=xl/sharedStrings.xml><?xml version="1.0" encoding="utf-8"?>
<sst xmlns="http://schemas.openxmlformats.org/spreadsheetml/2006/main" count="824" uniqueCount="193">
  <si>
    <t>Powered by Clearbit</t>
  </si>
  <si>
    <t xml:space="preserve">Exchange rate used is that of the Year End reported date </t>
  </si>
  <si>
    <t>Profitability Ratios</t>
  </si>
  <si>
    <t>ROA % (Net)</t>
  </si>
  <si>
    <t>ROE % (Net)</t>
  </si>
  <si>
    <t>ROI % (Operating)</t>
  </si>
  <si>
    <t>EBITDA Margin %</t>
  </si>
  <si>
    <t>Calculated Tax Rate %</t>
  </si>
  <si>
    <t>Revenue per Employee</t>
  </si>
  <si>
    <t>Liquidity Ratios</t>
  </si>
  <si>
    <t>Quick Ratio</t>
  </si>
  <si>
    <t>Current Ratio</t>
  </si>
  <si>
    <t>Net Current Assets % TA</t>
  </si>
  <si>
    <t>Debt Management</t>
  </si>
  <si>
    <t>Interest Coverage</t>
  </si>
  <si>
    <t>Asset Management</t>
  </si>
  <si>
    <t>Total Asset Turnover</t>
  </si>
  <si>
    <t>Receivables Turnover</t>
  </si>
  <si>
    <t>Inventory Turnover</t>
  </si>
  <si>
    <t>Accounts Payable Turnover</t>
  </si>
  <si>
    <t>Accrued Expenses Turnover</t>
  </si>
  <si>
    <t>Property Plant &amp; Equip Turnover</t>
  </si>
  <si>
    <t>Cash &amp; Equivalents Turnover</t>
  </si>
  <si>
    <t>Per Share</t>
  </si>
  <si>
    <t>Cash Flow per Share</t>
  </si>
  <si>
    <t>Book Value per Share</t>
  </si>
  <si>
    <t>LT Debt to Equity</t>
  </si>
  <si>
    <t>Total Debt to Equity</t>
  </si>
  <si>
    <t>EBT&lt;0</t>
  </si>
  <si>
    <t>-</t>
  </si>
  <si>
    <t>Total stockholders' equity</t>
  </si>
  <si>
    <t>Accumulated other comprehensive income (loss)</t>
  </si>
  <si>
    <t>Foreign currency translation adjustments</t>
  </si>
  <si>
    <t>Retained earnings (accumulated deficit)</t>
  </si>
  <si>
    <t>Additional paid-in capital</t>
  </si>
  <si>
    <t>Common stock</t>
  </si>
  <si>
    <t>Other long-term liabilities</t>
  </si>
  <si>
    <t>Total current liabilities</t>
  </si>
  <si>
    <t>Other accrued liabilities</t>
  </si>
  <si>
    <t>Deferred income taxes</t>
  </si>
  <si>
    <t>Accounts payable</t>
  </si>
  <si>
    <t>Total assets</t>
  </si>
  <si>
    <t>Construction in progress</t>
  </si>
  <si>
    <t>Long-term investments</t>
  </si>
  <si>
    <t>Total current assets</t>
  </si>
  <si>
    <t>Short-term investments</t>
  </si>
  <si>
    <t>Cash &amp; cash equivalents</t>
  </si>
  <si>
    <t>Thousands</t>
  </si>
  <si>
    <t>Scale</t>
  </si>
  <si>
    <t>Yes</t>
  </si>
  <si>
    <t>Consolidated</t>
  </si>
  <si>
    <t>Not Qualified</t>
  </si>
  <si>
    <t>Audit Status</t>
  </si>
  <si>
    <t>USD</t>
  </si>
  <si>
    <t>Currency</t>
  </si>
  <si>
    <t>Report Date</t>
  </si>
  <si>
    <t xml:space="preserve">As Reported Annual Balance Sheet </t>
  </si>
  <si>
    <t xml:space="preserve">As Reported Annual Income Statement </t>
  </si>
  <si>
    <t>Gross profit</t>
  </si>
  <si>
    <t>Selling, general &amp; administrative expenses</t>
  </si>
  <si>
    <t>Operating income (loss)</t>
  </si>
  <si>
    <t>Interest income</t>
  </si>
  <si>
    <t>Net income (loss)</t>
  </si>
  <si>
    <t>Weighted average shares outstanding - basic</t>
  </si>
  <si>
    <t>Weighted average shares outstanding - diluted</t>
  </si>
  <si>
    <t>Year end shares outstanding</t>
  </si>
  <si>
    <t>Total number of employees</t>
  </si>
  <si>
    <t>Number of common stockholders</t>
  </si>
  <si>
    <t>Net cash flows from financing activities</t>
  </si>
  <si>
    <t>Net cash flows from investing activities</t>
  </si>
  <si>
    <t>Net cash flows from operating activities</t>
  </si>
  <si>
    <t>Prepaid expenses &amp; other current assets</t>
  </si>
  <si>
    <t xml:space="preserve">As Reported Annual Cash Flow </t>
  </si>
  <si>
    <t>Ratio</t>
  </si>
  <si>
    <t>Fiscal year</t>
  </si>
  <si>
    <t>Days' Sales in Inventory</t>
  </si>
  <si>
    <t xml:space="preserve">Receivable Turnover </t>
  </si>
  <si>
    <t>Equity Multiplier</t>
  </si>
  <si>
    <t>Average</t>
  </si>
  <si>
    <t>Ticker</t>
  </si>
  <si>
    <t>Select Ratio in C4 to display industry averages</t>
  </si>
  <si>
    <t>ROE (%)</t>
  </si>
  <si>
    <t>Decompose ROE</t>
  </si>
  <si>
    <t>Profit Margin (%)</t>
  </si>
  <si>
    <t>Ratio Analysis for Stitch Fix</t>
  </si>
  <si>
    <t>Completed September 2020</t>
  </si>
  <si>
    <t>Stitch Fix Inc (NMS: SFIX)</t>
  </si>
  <si>
    <t>08/03/2019</t>
  </si>
  <si>
    <t>07/28/2018</t>
  </si>
  <si>
    <t>07/29/2017</t>
  </si>
  <si>
    <t>07/30/2016</t>
  </si>
  <si>
    <t>Cash</t>
  </si>
  <si>
    <t>Restricted cash</t>
  </si>
  <si>
    <t>Inventory, net</t>
  </si>
  <si>
    <t>Computer equipment</t>
  </si>
  <si>
    <t>Office furniture &amp; equipment</t>
  </si>
  <si>
    <t>Leasehold improvements</t>
  </si>
  <si>
    <t>Capitalized software</t>
  </si>
  <si>
    <t>Building &amp; land</t>
  </si>
  <si>
    <t>Total property &amp; equipment, gross</t>
  </si>
  <si>
    <t>Less accumulated depreciation &amp; amortization</t>
  </si>
  <si>
    <t>Property &amp; equipment, net</t>
  </si>
  <si>
    <t>Deferred tax assets</t>
  </si>
  <si>
    <t>Restricted cash, net of current portion</t>
  </si>
  <si>
    <t>Other long-term assets</t>
  </si>
  <si>
    <t>Compensation &amp; related benefits</t>
  </si>
  <si>
    <t>Inventory purchases</t>
  </si>
  <si>
    <t>Advertising</t>
  </si>
  <si>
    <t>Sales taxes</t>
  </si>
  <si>
    <t>Shipping &amp; freight</t>
  </si>
  <si>
    <t>Accrued accounts payable</t>
  </si>
  <si>
    <t>Property &amp; equipment</t>
  </si>
  <si>
    <t>Accrued liabilities</t>
  </si>
  <si>
    <t>Preferred stock warrant liability</t>
  </si>
  <si>
    <t>Gift card liability</t>
  </si>
  <si>
    <t>Deferred revenue</t>
  </si>
  <si>
    <t>Other current liabilities</t>
  </si>
  <si>
    <t>Deferred rent, net of current portion</t>
  </si>
  <si>
    <t>Total liabilities</t>
  </si>
  <si>
    <t>Convertible preferred stock</t>
  </si>
  <si>
    <t>Class A common stock</t>
  </si>
  <si>
    <t>Class B common stock</t>
  </si>
  <si>
    <t>Revenue, net</t>
  </si>
  <si>
    <t>Cost of goods sold</t>
  </si>
  <si>
    <t>Remeasurement of preferred stock warrant liability</t>
  </si>
  <si>
    <t>Other income, net</t>
  </si>
  <si>
    <t>Income (loss) before income taxes - United States</t>
  </si>
  <si>
    <t>Income (loss) before income taxes - Foreign</t>
  </si>
  <si>
    <t>Income (loss) before income taxes</t>
  </si>
  <si>
    <t>Current federal provision (benefit) for income taxes</t>
  </si>
  <si>
    <t>Current state provision (benefit) for income taxes</t>
  </si>
  <si>
    <t>Current foreign provision (benefit) for income taxes</t>
  </si>
  <si>
    <t>Total current provision (benefit) for income taxes</t>
  </si>
  <si>
    <t>Deferred federal provision (benefit) for income taxes</t>
  </si>
  <si>
    <t>Deferred state provision (benefit) for income taxes</t>
  </si>
  <si>
    <t>Deferred foreign provision (benefit) for income taxes</t>
  </si>
  <si>
    <t>Total deferred provision (benefit) for income taxes</t>
  </si>
  <si>
    <t>Provision for income taxes</t>
  </si>
  <si>
    <t>Net income (loss) &amp; comprehensive income (loss)</t>
  </si>
  <si>
    <t>Less: noncumulative dividends to preferred stockholders</t>
  </si>
  <si>
    <t>Less: undistributed earnings to participating securities</t>
  </si>
  <si>
    <t>Net income (loss) attributable to common stockholders</t>
  </si>
  <si>
    <t>Net earnings (loss) per share - basic</t>
  </si>
  <si>
    <t>Net earnings (loss) per share - diluted</t>
  </si>
  <si>
    <t>Inventory reserves</t>
  </si>
  <si>
    <t>Compensation expense related to certain stock sales by current &amp; former employees</t>
  </si>
  <si>
    <t>Stock-based compensation expense</t>
  </si>
  <si>
    <t>Excess tax benefit related to stock-based compensation expense</t>
  </si>
  <si>
    <t>Depreciation &amp; amortization expense</t>
  </si>
  <si>
    <t>Loss on disposal of property &amp; equipment</t>
  </si>
  <si>
    <t>Inventory</t>
  </si>
  <si>
    <t>Prepaid expenses &amp; other assets</t>
  </si>
  <si>
    <t>Other liabilities</t>
  </si>
  <si>
    <t>Purchases of property &amp; equipment</t>
  </si>
  <si>
    <t>Purchases of securities available-for-sale</t>
  </si>
  <si>
    <t>Sales of securities available-for-sale</t>
  </si>
  <si>
    <t>Maturities of securities available-for-sale</t>
  </si>
  <si>
    <t>Proceeds from sale of property &amp; equipment</t>
  </si>
  <si>
    <t>Proceeds from initial public offering, net of underwriting discounts paid</t>
  </si>
  <si>
    <t>Proceeds from the exercise of stock options, net</t>
  </si>
  <si>
    <t>Payments for tax withholding related to vesting of restricted stock units</t>
  </si>
  <si>
    <t>Repurchase of Class B common stock related to early exercised options</t>
  </si>
  <si>
    <t>Payment of deferred offering costs</t>
  </si>
  <si>
    <t>Net increase (decrease) in cash &amp; restricted cash</t>
  </si>
  <si>
    <t>Effect of exchange rate changes on cash</t>
  </si>
  <si>
    <t>Cash &amp; restricted cash at beginning of period</t>
  </si>
  <si>
    <t>Cash &amp; restricted cash at end of period</t>
  </si>
  <si>
    <t>Cash paid for income taxes</t>
  </si>
  <si>
    <t>RL</t>
  </si>
  <si>
    <t>Ralph Lauren Corp (NYS: RL)</t>
  </si>
  <si>
    <t>03/28/2020</t>
  </si>
  <si>
    <t>03/30/2019</t>
  </si>
  <si>
    <t>03/31/2018</t>
  </si>
  <si>
    <t>04/01/2017</t>
  </si>
  <si>
    <t>04/02/2016</t>
  </si>
  <si>
    <t>Abercrombie &amp; Fitch Co (NYS: ANF)</t>
  </si>
  <si>
    <t>02/01/2020</t>
  </si>
  <si>
    <t>02/02/2019</t>
  </si>
  <si>
    <t>02/03/2018</t>
  </si>
  <si>
    <t>01/28/2017</t>
  </si>
  <si>
    <t>01/30/2016</t>
  </si>
  <si>
    <t>Express Inc (NYS: EXPR)</t>
  </si>
  <si>
    <t>ANF</t>
  </si>
  <si>
    <t>EXPR</t>
  </si>
  <si>
    <t>LULU</t>
  </si>
  <si>
    <t>lululemon athletica inc (NMS: LULU)</t>
  </si>
  <si>
    <t>02/02/2020</t>
  </si>
  <si>
    <t>02/03/2019</t>
  </si>
  <si>
    <t>01/28/2018</t>
  </si>
  <si>
    <t>01/29/2017</t>
  </si>
  <si>
    <t>01/31/2016</t>
  </si>
  <si>
    <t>2019 Peer Group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</si>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</sst>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_(0.0\x_);\(0.0\x\)"/>
    <numFmt numFmtId="166" formatCode="0.0\ &quot;days&quot;"/>
    <numFmt numFmtId="168" formatCode="0.000"/>
    <numFmt numFmtId="171" formatCode="_(0.0%_);\(0.0%\)"/>
    <numFmt numFmtId="172" formatCode="0.0%"/>
    <numFmt numFmtId="173" formatCode="0.000%"/>
  </numFmts>
  <fonts count="8" x14ac:knownFonts="1">
    <font>
      <sz val="10"/>
      <color rgb="FF000000"/>
      <name val="Arial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b/>
      <sz val="16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right" vertical="top" wrapText="1"/>
    </xf>
    <xf numFmtId="164" fontId="0" fillId="0" borderId="0" xfId="0" applyNumberFormat="1"/>
    <xf numFmtId="2" fontId="0" fillId="0" borderId="0" xfId="0" applyNumberFormat="1"/>
    <xf numFmtId="1" fontId="0" fillId="0" borderId="0" xfId="0" applyNumberFormat="1"/>
    <xf numFmtId="0" fontId="0" fillId="0" borderId="0" xfId="0" applyAlignment="1">
      <alignment horizontal="right"/>
    </xf>
    <xf numFmtId="0" fontId="2" fillId="0" borderId="0" xfId="0" applyFont="1" applyAlignment="1">
      <alignment vertical="top" wrapText="1"/>
    </xf>
    <xf numFmtId="0" fontId="4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centerContinuous"/>
    </xf>
    <xf numFmtId="0" fontId="5" fillId="0" borderId="0" xfId="0" applyFont="1" applyAlignment="1">
      <alignment horizontal="centerContinuous"/>
    </xf>
    <xf numFmtId="0" fontId="5" fillId="0" borderId="1" xfId="0" applyFont="1" applyBorder="1"/>
    <xf numFmtId="2" fontId="5" fillId="0" borderId="0" xfId="0" applyNumberFormat="1" applyFont="1"/>
    <xf numFmtId="165" fontId="0" fillId="0" borderId="0" xfId="0" applyNumberFormat="1"/>
    <xf numFmtId="166" fontId="3" fillId="0" borderId="0" xfId="0" applyNumberFormat="1" applyFont="1"/>
    <xf numFmtId="0" fontId="0" fillId="0" borderId="0" xfId="0" applyAlignment="1"/>
    <xf numFmtId="0" fontId="2" fillId="0" borderId="0" xfId="0" applyFont="1" applyAlignment="1">
      <alignment horizontal="right" vertical="top"/>
    </xf>
    <xf numFmtId="168" fontId="0" fillId="0" borderId="0" xfId="0" applyNumberFormat="1"/>
    <xf numFmtId="0" fontId="2" fillId="0" borderId="0" xfId="0" applyFont="1"/>
    <xf numFmtId="0" fontId="2" fillId="0" borderId="1" xfId="0" applyFont="1" applyBorder="1"/>
    <xf numFmtId="0" fontId="0" fillId="0" borderId="1" xfId="0" applyBorder="1"/>
    <xf numFmtId="0" fontId="0" fillId="0" borderId="0" xfId="0" applyBorder="1"/>
    <xf numFmtId="171" fontId="0" fillId="0" borderId="0" xfId="0" applyNumberFormat="1" applyAlignment="1">
      <alignment horizontal="left"/>
    </xf>
    <xf numFmtId="172" fontId="0" fillId="0" borderId="0" xfId="0" applyNumberFormat="1"/>
    <xf numFmtId="173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76250" cy="476250"/>
    <xdr:pic>
      <xdr:nvPicPr>
        <xdr:cNvPr id="3" name="Logo" descr="Logo">
          <a:extLst>
            <a:ext uri="{FF2B5EF4-FFF2-40B4-BE49-F238E27FC236}">
              <a16:creationId xmlns:a16="http://schemas.microsoft.com/office/drawing/2014/main" id="{F4CC5C4A-9613-498C-B647-577839EC52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76250" cy="476250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76250" cy="476250"/>
    <xdr:pic>
      <xdr:nvPicPr>
        <xdr:cNvPr id="2" name="Logo" descr="Logo">
          <a:extLst>
            <a:ext uri="{FF2B5EF4-FFF2-40B4-BE49-F238E27FC236}">
              <a16:creationId xmlns:a16="http://schemas.microsoft.com/office/drawing/2014/main" id="{826F1415-7DA8-4EDC-BBD2-DB8116222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76250" cy="47625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76250" cy="476250"/>
    <xdr:pic>
      <xdr:nvPicPr>
        <xdr:cNvPr id="3" name="Logo" descr="Logo">
          <a:extLst>
            <a:ext uri="{FF2B5EF4-FFF2-40B4-BE49-F238E27FC236}">
              <a16:creationId xmlns:a16="http://schemas.microsoft.com/office/drawing/2014/main" id="{80AD45C1-61C0-4CA6-8980-77F20DC023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76250" cy="47625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76250" cy="476250"/>
    <xdr:pic>
      <xdr:nvPicPr>
        <xdr:cNvPr id="2" name="Logo" descr="Logo">
          <a:extLst>
            <a:ext uri="{FF2B5EF4-FFF2-40B4-BE49-F238E27FC236}">
              <a16:creationId xmlns:a16="http://schemas.microsoft.com/office/drawing/2014/main" id="{89018925-6DD9-4E84-BC8C-0AE01EAE42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76250" cy="47625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61950" cy="476250"/>
    <xdr:pic>
      <xdr:nvPicPr>
        <xdr:cNvPr id="2" name="Logo" descr="Logo">
          <a:extLst>
            <a:ext uri="{FF2B5EF4-FFF2-40B4-BE49-F238E27FC236}">
              <a16:creationId xmlns:a16="http://schemas.microsoft.com/office/drawing/2014/main" id="{A2F7DE4E-A7BA-4967-8ACD-D71E325CD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1950" cy="476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476250" cy="476250"/>
    <xdr:pic>
      <xdr:nvPicPr>
        <xdr:cNvPr id="3" name="Logo" descr="Logo">
          <a:extLst>
            <a:ext uri="{FF2B5EF4-FFF2-40B4-BE49-F238E27FC236}">
              <a16:creationId xmlns:a16="http://schemas.microsoft.com/office/drawing/2014/main" id="{2F63A49D-5CD7-4EC0-B414-608A4F339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476250" cy="47625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76250" cy="476250"/>
    <xdr:pic>
      <xdr:nvPicPr>
        <xdr:cNvPr id="3" name="Logo" descr="Logo">
          <a:extLst>
            <a:ext uri="{FF2B5EF4-FFF2-40B4-BE49-F238E27FC236}">
              <a16:creationId xmlns:a16="http://schemas.microsoft.com/office/drawing/2014/main" id="{70B0E40F-66FE-4840-A031-7F91586B2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76250" cy="47625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76250" cy="476250"/>
    <xdr:pic>
      <xdr:nvPicPr>
        <xdr:cNvPr id="3" name="Logo" descr="Logo">
          <a:extLst>
            <a:ext uri="{FF2B5EF4-FFF2-40B4-BE49-F238E27FC236}">
              <a16:creationId xmlns:a16="http://schemas.microsoft.com/office/drawing/2014/main" id="{A26DBE95-1F8E-49AC-AC53-DD8910122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76250" cy="476250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010150" cy="476250"/>
    <xdr:pic>
      <xdr:nvPicPr>
        <xdr:cNvPr id="2" name="Logo" descr="Logo">
          <a:extLst>
            <a:ext uri="{FF2B5EF4-FFF2-40B4-BE49-F238E27FC236}">
              <a16:creationId xmlns:a16="http://schemas.microsoft.com/office/drawing/2014/main" id="{0B27662E-4561-4737-BEB6-6E3AB5A4AB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010150" cy="476250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76250" cy="476250"/>
    <xdr:pic>
      <xdr:nvPicPr>
        <xdr:cNvPr id="2" name="Logo" descr="Logo">
          <a:extLst>
            <a:ext uri="{FF2B5EF4-FFF2-40B4-BE49-F238E27FC236}">
              <a16:creationId xmlns:a16="http://schemas.microsoft.com/office/drawing/2014/main" id="{9710434A-E6E5-4B26-8B45-E691C63A5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76250" cy="476250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76250" cy="476250"/>
    <xdr:pic>
      <xdr:nvPicPr>
        <xdr:cNvPr id="2" name="Logo" descr="Logo">
          <a:extLst>
            <a:ext uri="{FF2B5EF4-FFF2-40B4-BE49-F238E27FC236}">
              <a16:creationId xmlns:a16="http://schemas.microsoft.com/office/drawing/2014/main" id="{2115240B-A11D-446C-9A2C-6D1EC5BAD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76250" cy="4762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51F58-3930-4577-889D-44AD5252CBC2}">
  <sheetPr codeName="Sheet12"/>
  <dimension ref="B2:H21"/>
  <sheetViews>
    <sheetView tabSelected="1" zoomScale="145" zoomScaleNormal="145" workbookViewId="0">
      <selection activeCell="E14" sqref="E14"/>
    </sheetView>
  </sheetViews>
  <sheetFormatPr defaultRowHeight="12.5" x14ac:dyDescent="0.25"/>
  <cols>
    <col min="1" max="1" width="3.1796875" customWidth="1"/>
    <col min="2" max="2" width="42.453125" bestFit="1" customWidth="1"/>
    <col min="8" max="8" width="12.453125" bestFit="1" customWidth="1"/>
  </cols>
  <sheetData>
    <row r="2" spans="2:8" ht="15.5" x14ac:dyDescent="0.35">
      <c r="B2" s="14" t="s">
        <v>84</v>
      </c>
    </row>
    <row r="3" spans="2:8" x14ac:dyDescent="0.25">
      <c r="B3" s="13" t="s">
        <v>85</v>
      </c>
    </row>
    <row r="5" spans="2:8" ht="13" x14ac:dyDescent="0.3">
      <c r="B5" s="12"/>
      <c r="C5" s="16" t="s">
        <v>74</v>
      </c>
      <c r="D5" s="16"/>
      <c r="E5" s="16"/>
      <c r="F5" s="16"/>
      <c r="H5" s="24" t="s">
        <v>191</v>
      </c>
    </row>
    <row r="6" spans="2:8" ht="13" x14ac:dyDescent="0.3">
      <c r="B6" s="17" t="s">
        <v>73</v>
      </c>
      <c r="C6" s="17">
        <v>2019</v>
      </c>
      <c r="D6" s="17">
        <v>2018</v>
      </c>
      <c r="E6" s="17">
        <v>2017</v>
      </c>
      <c r="F6" s="17">
        <v>2016</v>
      </c>
      <c r="H6" s="17" t="s">
        <v>78</v>
      </c>
    </row>
    <row r="7" spans="2:8" x14ac:dyDescent="0.25">
      <c r="B7" s="13" t="s">
        <v>11</v>
      </c>
      <c r="C7" s="19">
        <f>SFIX_BS!B22/SFIX_BS!B51</f>
        <v>2.6414135606769933</v>
      </c>
      <c r="D7" s="19">
        <f>SFIX_BS!C22/SFIX_BS!C51</f>
        <v>2.9318718713088474</v>
      </c>
      <c r="E7" s="19">
        <f>SFIX_BS!D22/SFIX_BS!D51</f>
        <v>1.4767394973043206</v>
      </c>
      <c r="F7" s="19">
        <f>SFIX_BS!E22/SFIX_BS!E51</f>
        <v>1.742879644540571</v>
      </c>
      <c r="H7" s="19">
        <v>2.5299999999999998</v>
      </c>
    </row>
    <row r="8" spans="2:8" x14ac:dyDescent="0.25">
      <c r="B8" s="13" t="s">
        <v>10</v>
      </c>
      <c r="C8" s="19">
        <f>(SFIX_BS!B22-SFIX_BS!B20)/SFIX_BS!B51</f>
        <v>1.9941192897153277</v>
      </c>
      <c r="D8" s="19">
        <f>(SFIX_BS!C22-SFIX_BS!C20)/SFIX_BS!C51</f>
        <v>2.3336098768209688</v>
      </c>
      <c r="E8" s="19">
        <f>(SFIX_BS!D22-SFIX_BS!D20)/SFIX_BS!D51</f>
        <v>0.97201272420436391</v>
      </c>
      <c r="F8" s="19">
        <f>(SFIX_BS!E22-SFIX_BS!E20)/SFIX_BS!E51</f>
        <v>1.2161790462308841</v>
      </c>
      <c r="H8" s="19">
        <v>1.51</v>
      </c>
    </row>
    <row r="9" spans="2:8" x14ac:dyDescent="0.25">
      <c r="B9" s="13" t="s">
        <v>75</v>
      </c>
      <c r="C9" s="20">
        <f>365/(SFIX_IS!B17/(AVERAGE(SFIX_BS!B20:C20)))</f>
        <v>42.431929865089103</v>
      </c>
      <c r="D9" s="20">
        <f>365/(SFIX_IS!C17/(AVERAGE(SFIX_BS!C20:D20)))</f>
        <v>40.355562700312674</v>
      </c>
      <c r="E9" s="20">
        <f>365/(SFIX_IS!D17/(AVERAGE(SFIX_BS!D20:E20)))</f>
        <v>37.796793178040893</v>
      </c>
      <c r="F9" s="20"/>
      <c r="H9" s="20">
        <f>365/4.01</f>
        <v>91.022443890274317</v>
      </c>
    </row>
    <row r="10" spans="2:8" x14ac:dyDescent="0.25">
      <c r="B10" s="13" t="s">
        <v>76</v>
      </c>
      <c r="C10" s="19" t="s">
        <v>192</v>
      </c>
      <c r="D10" s="19" t="s">
        <v>192</v>
      </c>
      <c r="E10" s="19" t="s">
        <v>192</v>
      </c>
      <c r="F10" s="19" t="s">
        <v>192</v>
      </c>
      <c r="H10" s="19">
        <v>79.94</v>
      </c>
    </row>
    <row r="11" spans="2:8" x14ac:dyDescent="0.25">
      <c r="B11" s="13" t="s">
        <v>16</v>
      </c>
      <c r="C11" s="19">
        <f>SFIX_IS!B16/AVERAGE(SFIX_BS!B36:C36)</f>
        <v>2.8744254776791531</v>
      </c>
      <c r="D11" s="19">
        <f>SFIX_IS!C16/AVERAGE(SFIX_BS!C36:D36)</f>
        <v>3.3203075298799387</v>
      </c>
      <c r="E11" s="19">
        <f>SFIX_IS!D16/AVERAGE(SFIX_BS!D36:E36)</f>
        <v>4.3544033600338681</v>
      </c>
      <c r="F11" s="19"/>
      <c r="H11" s="19">
        <v>1.51</v>
      </c>
    </row>
    <row r="12" spans="2:8" x14ac:dyDescent="0.25">
      <c r="B12" s="13" t="s">
        <v>27</v>
      </c>
      <c r="C12" s="19">
        <f>SFIX_BS!B54/SFIX_BS!B62</f>
        <v>0.55572222222222223</v>
      </c>
      <c r="D12" s="19">
        <f>SFIX_BS!C54/SFIX_BS!C62</f>
        <v>0.52849190026406667</v>
      </c>
      <c r="E12" s="19">
        <f>SFIX_BS!D54/SFIX_BS!D62</f>
        <v>2.4752590485119867</v>
      </c>
      <c r="F12" s="19"/>
      <c r="H12" s="19">
        <v>0.27</v>
      </c>
    </row>
    <row r="13" spans="2:8" x14ac:dyDescent="0.25">
      <c r="B13" s="13" t="s">
        <v>14</v>
      </c>
      <c r="C13" s="19" t="s">
        <v>192</v>
      </c>
      <c r="D13" s="19" t="s">
        <v>192</v>
      </c>
      <c r="E13" s="19" t="s">
        <v>192</v>
      </c>
      <c r="F13" s="19" t="s">
        <v>192</v>
      </c>
      <c r="H13" s="19">
        <v>39.020000000000003</v>
      </c>
    </row>
    <row r="14" spans="2:8" x14ac:dyDescent="0.25">
      <c r="B14" s="13" t="s">
        <v>77</v>
      </c>
      <c r="C14" s="19">
        <f>C12+1</f>
        <v>1.5557222222222222</v>
      </c>
      <c r="D14" s="19">
        <f t="shared" ref="D14:E14" si="0">D12+1</f>
        <v>1.5284919002640667</v>
      </c>
      <c r="E14" s="19">
        <f t="shared" si="0"/>
        <v>3.4752590485119867</v>
      </c>
      <c r="F14" s="19"/>
      <c r="H14" s="19">
        <f>1+H12</f>
        <v>1.27</v>
      </c>
    </row>
    <row r="15" spans="2:8" x14ac:dyDescent="0.25">
      <c r="B15" s="13" t="s">
        <v>81</v>
      </c>
      <c r="C15" s="30">
        <f>SFIX_IS!B36/AVERAGE(SFIX_BS!B62:C62)</f>
        <v>0.10373351784348139</v>
      </c>
      <c r="D15" s="29">
        <f>SFIX_IS!C36/AVERAGE(SFIX_BS!C62:D62)</f>
        <v>0.23823862596270426</v>
      </c>
      <c r="E15" s="29">
        <f>SFIX_IS!D36/AVERAGE(SFIX_BS!D62:E62)</f>
        <v>-1.0625357756153406E-2</v>
      </c>
      <c r="F15" s="29"/>
      <c r="H15" s="29">
        <v>0.12939999999999999</v>
      </c>
    </row>
    <row r="17" spans="2:7" ht="13" x14ac:dyDescent="0.3">
      <c r="B17" s="25" t="s">
        <v>82</v>
      </c>
      <c r="C17" s="26"/>
      <c r="D17" s="26"/>
      <c r="E17" s="26"/>
      <c r="F17" s="26"/>
      <c r="G17" s="27"/>
    </row>
    <row r="18" spans="2:7" x14ac:dyDescent="0.25">
      <c r="B18" s="13" t="s">
        <v>16</v>
      </c>
      <c r="C18" s="19">
        <f>C11</f>
        <v>2.8744254776791531</v>
      </c>
      <c r="D18" s="19">
        <f t="shared" ref="D18:E18" si="1">D11</f>
        <v>3.3203075298799387</v>
      </c>
      <c r="E18" s="19">
        <f t="shared" si="1"/>
        <v>4.3544033600338681</v>
      </c>
    </row>
    <row r="19" spans="2:7" x14ac:dyDescent="0.25">
      <c r="B19" s="13" t="s">
        <v>77</v>
      </c>
      <c r="C19" s="19">
        <f>AVERAGE(SFIX_BS!B36:C36)/AVERAGE(SFIX_BS!B62:C62)</f>
        <v>1.5436566198640924</v>
      </c>
      <c r="D19" s="19">
        <f>AVERAGE(SFIX_BS!C36:D36)/AVERAGE(SFIX_BS!C62:D62)</f>
        <v>1.9600035019486222</v>
      </c>
      <c r="E19" s="19">
        <f>AVERAGE(SFIX_BS!D36:E36)/AVERAGE(SFIX_BS!D62:E62)</f>
        <v>4.0140687607326848</v>
      </c>
    </row>
    <row r="20" spans="2:7" x14ac:dyDescent="0.25">
      <c r="B20" s="13" t="s">
        <v>83</v>
      </c>
      <c r="C20" s="29">
        <f>SFIX_IS!B36/SFIX_IS!B16</f>
        <v>2.3378538221732578E-2</v>
      </c>
      <c r="D20" s="29">
        <f>SFIX_IS!C36/SFIX_IS!C16</f>
        <v>3.6608085576495815E-2</v>
      </c>
      <c r="E20" s="29">
        <f>SFIX_IS!D36/SFIX_IS!D16</f>
        <v>-6.0789713643606485E-4</v>
      </c>
    </row>
    <row r="21" spans="2:7" x14ac:dyDescent="0.25">
      <c r="B21" s="13" t="s">
        <v>81</v>
      </c>
      <c r="C21" s="30">
        <f>C18*C19*C20</f>
        <v>0.10373351784348139</v>
      </c>
      <c r="D21" s="30">
        <f t="shared" ref="D21:E21" si="2">D18*D19*D20</f>
        <v>0.23823862596270423</v>
      </c>
      <c r="E21" s="30">
        <f t="shared" si="2"/>
        <v>-1.0625357756153406E-2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E18D5-41B0-40B9-BE30-80B12204F53F}">
  <sheetPr codeName="Sheet4"/>
  <dimension ref="A4:G37"/>
  <sheetViews>
    <sheetView workbookViewId="0">
      <selection activeCell="A11" sqref="A11"/>
    </sheetView>
  </sheetViews>
  <sheetFormatPr defaultRowHeight="12.5" x14ac:dyDescent="0.25"/>
  <cols>
    <col min="1" max="1" width="50" customWidth="1"/>
    <col min="2" max="196" width="12" customWidth="1"/>
  </cols>
  <sheetData>
    <row r="4" spans="1:7" x14ac:dyDescent="0.25">
      <c r="A4" s="1" t="s">
        <v>0</v>
      </c>
    </row>
    <row r="5" spans="1:7" ht="20" x14ac:dyDescent="0.4">
      <c r="A5" s="11" t="s">
        <v>181</v>
      </c>
    </row>
    <row r="7" spans="1:7" x14ac:dyDescent="0.25">
      <c r="A7" s="4" t="s">
        <v>1</v>
      </c>
    </row>
    <row r="9" spans="1:7" x14ac:dyDescent="0.25">
      <c r="B9">
        <f>YEAR(B10)</f>
        <v>2020</v>
      </c>
      <c r="C9">
        <f t="shared" ref="C9:F9" si="0">YEAR(C10)</f>
        <v>2019</v>
      </c>
      <c r="D9">
        <f t="shared" si="0"/>
        <v>2018</v>
      </c>
      <c r="E9">
        <f t="shared" si="0"/>
        <v>2017</v>
      </c>
      <c r="F9">
        <f t="shared" si="0"/>
        <v>2016</v>
      </c>
    </row>
    <row r="10" spans="1:7" ht="13" x14ac:dyDescent="0.25">
      <c r="A10" s="2" t="s">
        <v>2</v>
      </c>
      <c r="B10" s="5" t="s">
        <v>176</v>
      </c>
      <c r="C10" s="5" t="s">
        <v>177</v>
      </c>
      <c r="D10" s="5" t="s">
        <v>178</v>
      </c>
      <c r="E10" s="5" t="s">
        <v>179</v>
      </c>
      <c r="F10" s="5" t="s">
        <v>180</v>
      </c>
      <c r="G10" s="2"/>
    </row>
    <row r="11" spans="1:7" x14ac:dyDescent="0.25">
      <c r="A11" s="3" t="s">
        <v>3</v>
      </c>
      <c r="B11" s="7">
        <v>-11.46</v>
      </c>
      <c r="C11" s="7">
        <v>0.85</v>
      </c>
      <c r="D11" s="7">
        <v>1.61</v>
      </c>
      <c r="E11" s="7">
        <v>4.87</v>
      </c>
      <c r="F11" s="7">
        <v>9.51</v>
      </c>
      <c r="G11" s="3"/>
    </row>
    <row r="12" spans="1:7" x14ac:dyDescent="0.25">
      <c r="A12" s="3" t="s">
        <v>4</v>
      </c>
      <c r="B12" s="7">
        <v>-33.25</v>
      </c>
      <c r="C12" s="7">
        <v>1.56</v>
      </c>
      <c r="D12" s="7">
        <v>2.95</v>
      </c>
      <c r="E12" s="7">
        <v>9.19</v>
      </c>
      <c r="F12" s="6">
        <v>19.899999999999999</v>
      </c>
      <c r="G12" s="3"/>
    </row>
    <row r="13" spans="1:7" x14ac:dyDescent="0.25">
      <c r="A13" s="3" t="s">
        <v>5</v>
      </c>
      <c r="B13" s="7">
        <v>-44.07</v>
      </c>
      <c r="C13" s="7">
        <v>4.57</v>
      </c>
      <c r="D13" s="7">
        <v>4.54</v>
      </c>
      <c r="E13" s="7">
        <v>16.57</v>
      </c>
      <c r="F13" s="7">
        <v>30.25</v>
      </c>
      <c r="G13" s="3"/>
    </row>
    <row r="14" spans="1:7" x14ac:dyDescent="0.25">
      <c r="A14" s="3" t="s">
        <v>6</v>
      </c>
      <c r="B14" s="7">
        <v>-6.44</v>
      </c>
      <c r="C14" s="7">
        <v>5.13</v>
      </c>
      <c r="D14" s="7">
        <v>5.62</v>
      </c>
      <c r="E14" s="7">
        <v>8.4600000000000009</v>
      </c>
      <c r="F14" s="7">
        <v>11.96</v>
      </c>
      <c r="G14" s="3"/>
    </row>
    <row r="15" spans="1:7" x14ac:dyDescent="0.25">
      <c r="A15" s="3" t="s">
        <v>7</v>
      </c>
      <c r="B15" s="9" t="s">
        <v>28</v>
      </c>
      <c r="C15" s="7">
        <v>52.54</v>
      </c>
      <c r="D15" s="7">
        <v>30.92</v>
      </c>
      <c r="E15" s="7">
        <v>36.64</v>
      </c>
      <c r="F15" s="6">
        <v>38.9</v>
      </c>
      <c r="G15" s="3"/>
    </row>
    <row r="16" spans="1:7" x14ac:dyDescent="0.25">
      <c r="A16" s="3" t="s">
        <v>8</v>
      </c>
      <c r="B16" s="8">
        <v>144624</v>
      </c>
      <c r="C16" s="8">
        <v>135169</v>
      </c>
      <c r="D16" s="8">
        <v>131466</v>
      </c>
      <c r="E16" s="8">
        <v>129328</v>
      </c>
      <c r="F16" s="8">
        <v>130921</v>
      </c>
      <c r="G16" s="3"/>
    </row>
    <row r="18" spans="1:7" ht="13" x14ac:dyDescent="0.25">
      <c r="A18" s="2" t="s">
        <v>9</v>
      </c>
      <c r="B18" s="5" t="s">
        <v>176</v>
      </c>
      <c r="C18" s="5" t="s">
        <v>177</v>
      </c>
      <c r="D18" s="5" t="s">
        <v>178</v>
      </c>
      <c r="E18" s="5" t="s">
        <v>179</v>
      </c>
      <c r="F18" s="5" t="s">
        <v>180</v>
      </c>
      <c r="G18" s="2"/>
    </row>
    <row r="19" spans="1:7" x14ac:dyDescent="0.25">
      <c r="A19" s="3" t="s">
        <v>10</v>
      </c>
      <c r="B19" s="7">
        <v>0.45</v>
      </c>
      <c r="C19" s="7">
        <v>0.66</v>
      </c>
      <c r="D19" s="7">
        <v>0.83</v>
      </c>
      <c r="E19" s="7">
        <v>0.76</v>
      </c>
      <c r="F19" s="7">
        <v>0.66</v>
      </c>
      <c r="G19" s="3"/>
    </row>
    <row r="20" spans="1:7" x14ac:dyDescent="0.25">
      <c r="A20" s="3" t="s">
        <v>11</v>
      </c>
      <c r="B20" s="7">
        <v>1.01</v>
      </c>
      <c r="C20" s="7">
        <v>1.86</v>
      </c>
      <c r="D20" s="7">
        <v>1.94</v>
      </c>
      <c r="E20" s="7">
        <v>1.82</v>
      </c>
      <c r="F20" s="7">
        <v>1.67</v>
      </c>
      <c r="G20" s="3"/>
    </row>
    <row r="21" spans="1:7" x14ac:dyDescent="0.25">
      <c r="A21" s="3" t="s">
        <v>12</v>
      </c>
      <c r="B21" s="7">
        <v>0.18</v>
      </c>
      <c r="C21" s="7">
        <v>21.84</v>
      </c>
      <c r="D21" s="7">
        <v>23.09</v>
      </c>
      <c r="E21" s="7">
        <v>19.55</v>
      </c>
      <c r="F21" s="7">
        <v>17.48</v>
      </c>
      <c r="G21" s="3"/>
    </row>
    <row r="23" spans="1:7" ht="13" x14ac:dyDescent="0.25">
      <c r="A23" s="2" t="s">
        <v>13</v>
      </c>
      <c r="B23" s="5" t="s">
        <v>177</v>
      </c>
      <c r="C23" s="5" t="s">
        <v>178</v>
      </c>
      <c r="D23" s="5" t="s">
        <v>179</v>
      </c>
      <c r="E23" s="5" t="s">
        <v>180</v>
      </c>
    </row>
    <row r="24" spans="1:7" x14ac:dyDescent="0.25">
      <c r="A24" s="3" t="s">
        <v>14</v>
      </c>
      <c r="B24" s="6">
        <v>1128.5999999999999</v>
      </c>
      <c r="C24" s="7">
        <v>13.26</v>
      </c>
      <c r="D24" s="7">
        <v>7.69</v>
      </c>
      <c r="E24" s="7">
        <v>13.05</v>
      </c>
    </row>
    <row r="26" spans="1:7" ht="13" x14ac:dyDescent="0.25">
      <c r="A26" s="2" t="s">
        <v>15</v>
      </c>
      <c r="B26" s="5" t="s">
        <v>176</v>
      </c>
      <c r="C26" s="5" t="s">
        <v>177</v>
      </c>
      <c r="D26" s="5" t="s">
        <v>178</v>
      </c>
      <c r="E26" s="5" t="s">
        <v>179</v>
      </c>
      <c r="F26" s="5" t="s">
        <v>180</v>
      </c>
      <c r="G26" s="2"/>
    </row>
    <row r="27" spans="1:7" x14ac:dyDescent="0.25">
      <c r="A27" s="3" t="s">
        <v>16</v>
      </c>
      <c r="B27" s="7">
        <v>1.41</v>
      </c>
      <c r="C27" s="7">
        <v>1.87</v>
      </c>
      <c r="D27" s="7">
        <v>1.77</v>
      </c>
      <c r="E27" s="7">
        <v>1.86</v>
      </c>
      <c r="F27" s="7">
        <v>1.92</v>
      </c>
      <c r="G27" s="3"/>
    </row>
    <row r="28" spans="1:7" x14ac:dyDescent="0.25">
      <c r="A28" s="3" t="s">
        <v>17</v>
      </c>
      <c r="B28" s="7">
        <v>143.63</v>
      </c>
      <c r="C28" s="6">
        <v>144.1</v>
      </c>
      <c r="D28" s="7">
        <v>150.94</v>
      </c>
      <c r="E28" s="7">
        <v>115.97</v>
      </c>
      <c r="F28" s="7">
        <v>103.81</v>
      </c>
      <c r="G28" s="3"/>
    </row>
    <row r="29" spans="1:7" x14ac:dyDescent="0.25">
      <c r="A29" s="3" t="s">
        <v>18</v>
      </c>
      <c r="B29" s="7">
        <v>6.02</v>
      </c>
      <c r="C29" s="7">
        <v>5.62</v>
      </c>
      <c r="D29" s="8">
        <v>6</v>
      </c>
      <c r="E29" s="7">
        <v>6.16</v>
      </c>
      <c r="F29" s="7">
        <v>6.26</v>
      </c>
      <c r="G29" s="3"/>
    </row>
    <row r="30" spans="1:7" x14ac:dyDescent="0.25">
      <c r="A30" s="3" t="s">
        <v>19</v>
      </c>
      <c r="B30" s="7">
        <v>14.32</v>
      </c>
      <c r="C30" s="7">
        <v>14.08</v>
      </c>
      <c r="D30" s="7">
        <v>13.22</v>
      </c>
      <c r="E30" s="7">
        <v>13.63</v>
      </c>
      <c r="F30" s="7">
        <v>15.52</v>
      </c>
      <c r="G30" s="3"/>
    </row>
    <row r="31" spans="1:7" x14ac:dyDescent="0.25">
      <c r="A31" s="3" t="s">
        <v>20</v>
      </c>
      <c r="B31" s="7">
        <v>26.21</v>
      </c>
      <c r="C31" s="6">
        <v>21.8</v>
      </c>
      <c r="D31" s="7">
        <v>21.39</v>
      </c>
      <c r="E31" s="7">
        <v>21.25</v>
      </c>
      <c r="F31" s="7">
        <v>20.34</v>
      </c>
      <c r="G31" s="3"/>
    </row>
    <row r="32" spans="1:7" x14ac:dyDescent="0.25">
      <c r="A32" s="3" t="s">
        <v>21</v>
      </c>
      <c r="B32" s="7">
        <v>6.61</v>
      </c>
      <c r="C32" s="7">
        <v>5.52</v>
      </c>
      <c r="D32" s="7">
        <v>4.91</v>
      </c>
      <c r="E32" s="7">
        <v>4.91</v>
      </c>
      <c r="F32" s="7">
        <v>5.53</v>
      </c>
      <c r="G32" s="3"/>
    </row>
    <row r="33" spans="1:7" x14ac:dyDescent="0.25">
      <c r="A33" s="3" t="s">
        <v>22</v>
      </c>
      <c r="B33" s="7">
        <v>10.69</v>
      </c>
      <c r="C33" s="7">
        <v>10.41</v>
      </c>
      <c r="D33" s="7">
        <v>9.48</v>
      </c>
      <c r="E33" s="7">
        <v>11.15</v>
      </c>
      <c r="F33" s="7">
        <v>8.84</v>
      </c>
      <c r="G33" s="3"/>
    </row>
    <row r="35" spans="1:7" ht="13" x14ac:dyDescent="0.25">
      <c r="A35" s="2" t="s">
        <v>23</v>
      </c>
      <c r="B35" s="5" t="s">
        <v>176</v>
      </c>
      <c r="C35" s="5" t="s">
        <v>177</v>
      </c>
      <c r="D35" s="5" t="s">
        <v>178</v>
      </c>
      <c r="E35" s="5" t="s">
        <v>179</v>
      </c>
      <c r="F35" s="5" t="s">
        <v>180</v>
      </c>
      <c r="G35" s="2"/>
    </row>
    <row r="36" spans="1:7" x14ac:dyDescent="0.25">
      <c r="A36" s="3" t="s">
        <v>24</v>
      </c>
      <c r="B36" s="7">
        <v>1.38</v>
      </c>
      <c r="C36" s="7">
        <v>1.02</v>
      </c>
      <c r="D36" s="7">
        <v>1.48</v>
      </c>
      <c r="E36" s="7">
        <v>2.38</v>
      </c>
      <c r="F36" s="7">
        <v>2.74</v>
      </c>
      <c r="G36" s="3"/>
    </row>
    <row r="37" spans="1:7" x14ac:dyDescent="0.25">
      <c r="A37" s="3" t="s">
        <v>25</v>
      </c>
      <c r="B37" s="7">
        <v>6.36</v>
      </c>
      <c r="C37" s="7">
        <v>8.68</v>
      </c>
      <c r="D37" s="7">
        <v>8.52</v>
      </c>
      <c r="E37" s="7">
        <v>8.11</v>
      </c>
      <c r="F37" s="7">
        <v>7.64</v>
      </c>
      <c r="G37" s="3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3150E-0A0B-4CC9-BF76-607BFA482A0D}">
  <sheetPr codeName="Sheet1"/>
  <dimension ref="A4:G39"/>
  <sheetViews>
    <sheetView workbookViewId="0">
      <selection activeCell="C14" sqref="C14"/>
    </sheetView>
  </sheetViews>
  <sheetFormatPr defaultRowHeight="12.5" x14ac:dyDescent="0.25"/>
  <cols>
    <col min="1" max="1" width="50" customWidth="1"/>
    <col min="2" max="196" width="12" customWidth="1"/>
  </cols>
  <sheetData>
    <row r="4" spans="1:7" x14ac:dyDescent="0.25">
      <c r="A4" s="1" t="s">
        <v>0</v>
      </c>
    </row>
    <row r="5" spans="1:7" ht="20" x14ac:dyDescent="0.4">
      <c r="A5" s="11" t="s">
        <v>169</v>
      </c>
    </row>
    <row r="7" spans="1:7" x14ac:dyDescent="0.25">
      <c r="A7" s="4" t="s">
        <v>1</v>
      </c>
    </row>
    <row r="9" spans="1:7" x14ac:dyDescent="0.25">
      <c r="B9">
        <f>YEAR(B10)</f>
        <v>2020</v>
      </c>
      <c r="C9">
        <f t="shared" ref="C9:F9" si="0">YEAR(C10)</f>
        <v>2019</v>
      </c>
      <c r="D9">
        <f t="shared" si="0"/>
        <v>2018</v>
      </c>
      <c r="E9">
        <f t="shared" si="0"/>
        <v>2017</v>
      </c>
      <c r="F9">
        <f t="shared" si="0"/>
        <v>2016</v>
      </c>
    </row>
    <row r="10" spans="1:7" ht="13" x14ac:dyDescent="0.25">
      <c r="A10" s="2" t="s">
        <v>2</v>
      </c>
      <c r="B10" s="5" t="s">
        <v>170</v>
      </c>
      <c r="C10" s="5" t="s">
        <v>171</v>
      </c>
      <c r="D10" s="5" t="s">
        <v>172</v>
      </c>
      <c r="E10" s="5" t="s">
        <v>173</v>
      </c>
      <c r="F10" s="5" t="s">
        <v>174</v>
      </c>
      <c r="G10" s="2"/>
    </row>
    <row r="11" spans="1:7" x14ac:dyDescent="0.25">
      <c r="A11" s="3" t="s">
        <v>3</v>
      </c>
      <c r="B11" s="7">
        <v>5.83</v>
      </c>
      <c r="C11" s="7">
        <v>7.15</v>
      </c>
      <c r="D11" s="7">
        <v>2.77</v>
      </c>
      <c r="E11" s="7">
        <v>-1.68</v>
      </c>
      <c r="F11" s="7">
        <v>6.33</v>
      </c>
      <c r="G11" s="3"/>
    </row>
    <row r="12" spans="1:7" x14ac:dyDescent="0.25">
      <c r="A12" s="3" t="s">
        <v>4</v>
      </c>
      <c r="B12" s="7">
        <v>12.89</v>
      </c>
      <c r="C12" s="7">
        <v>12.81</v>
      </c>
      <c r="D12" s="7">
        <v>4.83</v>
      </c>
      <c r="E12" s="7">
        <v>-2.83</v>
      </c>
      <c r="F12" s="7">
        <v>10.210000000000001</v>
      </c>
      <c r="G12" s="3"/>
    </row>
    <row r="13" spans="1:7" x14ac:dyDescent="0.25">
      <c r="A13" s="3" t="s">
        <v>5</v>
      </c>
      <c r="B13" s="7">
        <v>7.68</v>
      </c>
      <c r="C13" s="7">
        <v>13.22</v>
      </c>
      <c r="D13" s="6">
        <v>11.8</v>
      </c>
      <c r="E13" s="7">
        <v>65.459999999999994</v>
      </c>
      <c r="F13" s="7">
        <v>12.15</v>
      </c>
      <c r="G13" s="3"/>
    </row>
    <row r="14" spans="1:7" x14ac:dyDescent="0.25">
      <c r="A14" s="3" t="s">
        <v>6</v>
      </c>
      <c r="B14" s="6">
        <v>9.4</v>
      </c>
      <c r="C14" s="7">
        <v>13.36</v>
      </c>
      <c r="D14" s="7">
        <v>12.78</v>
      </c>
      <c r="E14" s="7">
        <v>-1.05</v>
      </c>
      <c r="F14" s="7">
        <v>8.1300000000000008</v>
      </c>
      <c r="G14" s="3"/>
    </row>
    <row r="15" spans="1:7" x14ac:dyDescent="0.25">
      <c r="A15" s="3" t="s">
        <v>7</v>
      </c>
      <c r="B15" s="7">
        <v>-17.739999999999998</v>
      </c>
      <c r="C15" s="7">
        <v>26.03</v>
      </c>
      <c r="D15" s="7">
        <v>66.72</v>
      </c>
      <c r="E15" s="9" t="s">
        <v>28</v>
      </c>
      <c r="F15" s="7">
        <v>27.71</v>
      </c>
      <c r="G15" s="3"/>
    </row>
    <row r="16" spans="1:7" x14ac:dyDescent="0.25">
      <c r="A16" s="3" t="s">
        <v>8</v>
      </c>
      <c r="B16" s="8">
        <v>248061</v>
      </c>
      <c r="C16" s="8">
        <v>260508</v>
      </c>
      <c r="D16" s="8">
        <v>263799</v>
      </c>
      <c r="E16" s="8">
        <v>286312</v>
      </c>
      <c r="F16" s="8">
        <v>280202</v>
      </c>
      <c r="G16" s="3"/>
    </row>
    <row r="18" spans="1:7" ht="13" x14ac:dyDescent="0.25">
      <c r="A18" s="2" t="s">
        <v>9</v>
      </c>
      <c r="B18" s="5" t="s">
        <v>170</v>
      </c>
      <c r="C18" s="5" t="s">
        <v>171</v>
      </c>
      <c r="D18" s="5" t="s">
        <v>172</v>
      </c>
      <c r="E18" s="5" t="s">
        <v>173</v>
      </c>
      <c r="F18" s="5" t="s">
        <v>174</v>
      </c>
      <c r="G18" s="2"/>
    </row>
    <row r="19" spans="1:7" x14ac:dyDescent="0.25">
      <c r="A19" s="3" t="s">
        <v>10</v>
      </c>
      <c r="B19" s="7">
        <v>1.17</v>
      </c>
      <c r="C19" s="7">
        <v>2.14</v>
      </c>
      <c r="D19" s="7">
        <v>1.64</v>
      </c>
      <c r="E19" s="7">
        <v>1.68</v>
      </c>
      <c r="F19" s="7">
        <v>1.44</v>
      </c>
      <c r="G19" s="3"/>
    </row>
    <row r="20" spans="1:7" x14ac:dyDescent="0.25">
      <c r="A20" s="3" t="s">
        <v>11</v>
      </c>
      <c r="B20" s="7">
        <v>1.61</v>
      </c>
      <c r="C20" s="8">
        <v>3</v>
      </c>
      <c r="D20" s="7">
        <v>2.2400000000000002</v>
      </c>
      <c r="E20" s="7">
        <v>2.5499999999999998</v>
      </c>
      <c r="F20" s="7">
        <v>2.5499999999999998</v>
      </c>
      <c r="G20" s="3"/>
    </row>
    <row r="21" spans="1:7" x14ac:dyDescent="0.25">
      <c r="A21" s="3" t="s">
        <v>12</v>
      </c>
      <c r="B21" s="7">
        <v>17.63</v>
      </c>
      <c r="C21" s="6">
        <v>40.299999999999997</v>
      </c>
      <c r="D21" s="7">
        <v>31.92</v>
      </c>
      <c r="E21" s="7">
        <v>31.75</v>
      </c>
      <c r="F21" s="7">
        <v>29.86</v>
      </c>
      <c r="G21" s="3"/>
    </row>
    <row r="23" spans="1:7" ht="13" x14ac:dyDescent="0.25">
      <c r="A23" s="2" t="s">
        <v>13</v>
      </c>
      <c r="B23" s="5" t="s">
        <v>170</v>
      </c>
      <c r="C23" s="5" t="s">
        <v>171</v>
      </c>
      <c r="D23" s="5" t="s">
        <v>172</v>
      </c>
      <c r="E23" s="5" t="s">
        <v>173</v>
      </c>
      <c r="F23" s="5" t="s">
        <v>174</v>
      </c>
      <c r="G23" s="2"/>
    </row>
    <row r="24" spans="1:7" x14ac:dyDescent="0.25">
      <c r="A24" s="3" t="s">
        <v>26</v>
      </c>
      <c r="B24" s="7">
        <v>0.22</v>
      </c>
      <c r="C24" s="7">
        <v>0.27</v>
      </c>
      <c r="D24" s="7">
        <v>0.15</v>
      </c>
      <c r="E24" s="7">
        <v>0.25</v>
      </c>
      <c r="F24" s="7">
        <v>0.23</v>
      </c>
      <c r="G24" s="3"/>
    </row>
    <row r="25" spans="1:7" x14ac:dyDescent="0.25">
      <c r="A25" s="3" t="s">
        <v>27</v>
      </c>
      <c r="B25" s="7">
        <v>0.51</v>
      </c>
      <c r="C25" s="7">
        <v>0.28000000000000003</v>
      </c>
      <c r="D25" s="7">
        <v>0.25</v>
      </c>
      <c r="E25" s="7">
        <v>0.26</v>
      </c>
      <c r="F25" s="7">
        <v>0.27</v>
      </c>
      <c r="G25" s="3"/>
    </row>
    <row r="26" spans="1:7" x14ac:dyDescent="0.25">
      <c r="A26" s="3" t="s">
        <v>14</v>
      </c>
      <c r="B26" s="9" t="s">
        <v>29</v>
      </c>
      <c r="C26" s="9" t="s">
        <v>29</v>
      </c>
      <c r="D26" s="7">
        <v>84.44</v>
      </c>
      <c r="E26" s="7">
        <v>484.48</v>
      </c>
      <c r="F26" s="6">
        <v>38.799999999999997</v>
      </c>
      <c r="G26" s="3"/>
    </row>
    <row r="28" spans="1:7" ht="13" x14ac:dyDescent="0.25">
      <c r="A28" s="2" t="s">
        <v>15</v>
      </c>
      <c r="B28" s="5" t="s">
        <v>170</v>
      </c>
      <c r="C28" s="5" t="s">
        <v>171</v>
      </c>
      <c r="D28" s="5" t="s">
        <v>172</v>
      </c>
      <c r="E28" s="5" t="s">
        <v>173</v>
      </c>
      <c r="F28" s="5" t="s">
        <v>174</v>
      </c>
      <c r="G28" s="2"/>
    </row>
    <row r="29" spans="1:7" x14ac:dyDescent="0.25">
      <c r="A29" s="3" t="s">
        <v>16</v>
      </c>
      <c r="B29" s="7">
        <v>0.93</v>
      </c>
      <c r="C29" s="7">
        <v>1.05</v>
      </c>
      <c r="D29" s="7">
        <v>1.05</v>
      </c>
      <c r="E29" s="7">
        <v>1.1200000000000001</v>
      </c>
      <c r="F29" s="7">
        <v>1.18</v>
      </c>
      <c r="G29" s="3"/>
    </row>
    <row r="30" spans="1:7" x14ac:dyDescent="0.25">
      <c r="A30" s="3" t="s">
        <v>17</v>
      </c>
      <c r="B30" s="7">
        <v>13.64</v>
      </c>
      <c r="C30" s="6">
        <v>10.8</v>
      </c>
      <c r="D30" s="7">
        <v>10.41</v>
      </c>
      <c r="E30" s="7">
        <v>10.79</v>
      </c>
      <c r="F30" s="7">
        <v>10.38</v>
      </c>
      <c r="G30" s="3"/>
    </row>
    <row r="31" spans="1:7" x14ac:dyDescent="0.25">
      <c r="A31" s="3" t="s">
        <v>18</v>
      </c>
      <c r="B31" s="7">
        <v>3.23</v>
      </c>
      <c r="C31" s="7">
        <v>3.07</v>
      </c>
      <c r="D31" s="7">
        <v>3.13</v>
      </c>
      <c r="E31" s="7">
        <v>6.96</v>
      </c>
      <c r="F31" s="7">
        <v>2.97</v>
      </c>
      <c r="G31" s="3"/>
    </row>
    <row r="32" spans="1:7" x14ac:dyDescent="0.25">
      <c r="A32" s="3" t="s">
        <v>19</v>
      </c>
      <c r="B32" s="7">
        <v>27.51</v>
      </c>
      <c r="C32" s="7">
        <v>34.409999999999997</v>
      </c>
      <c r="D32" s="7">
        <v>39.57</v>
      </c>
      <c r="E32" s="7">
        <v>44.67</v>
      </c>
      <c r="F32" s="7">
        <v>40.36</v>
      </c>
      <c r="G32" s="3"/>
    </row>
    <row r="33" spans="1:7" x14ac:dyDescent="0.25">
      <c r="A33" s="3" t="s">
        <v>20</v>
      </c>
      <c r="B33" s="7">
        <v>7.69</v>
      </c>
      <c r="C33" s="7">
        <v>6.69</v>
      </c>
      <c r="D33" s="7">
        <v>6.58</v>
      </c>
      <c r="E33" s="6">
        <v>7.8</v>
      </c>
      <c r="F33" s="6">
        <v>10.199999999999999</v>
      </c>
      <c r="G33" s="3"/>
    </row>
    <row r="34" spans="1:7" x14ac:dyDescent="0.25">
      <c r="A34" s="3" t="s">
        <v>21</v>
      </c>
      <c r="B34" s="7">
        <v>6.12</v>
      </c>
      <c r="C34" s="7">
        <v>5.69</v>
      </c>
      <c r="D34" s="7">
        <v>4.95</v>
      </c>
      <c r="E34" s="6">
        <v>4.5999999999999996</v>
      </c>
      <c r="F34" s="7">
        <v>4.83</v>
      </c>
      <c r="G34" s="3"/>
    </row>
    <row r="35" spans="1:7" x14ac:dyDescent="0.25">
      <c r="A35" s="3" t="s">
        <v>22</v>
      </c>
      <c r="B35" s="6">
        <v>5.6</v>
      </c>
      <c r="C35" s="6">
        <v>6.7</v>
      </c>
      <c r="D35" s="7">
        <v>6.28</v>
      </c>
      <c r="E35" s="7">
        <v>11.87</v>
      </c>
      <c r="F35" s="7">
        <v>15.24</v>
      </c>
      <c r="G35" s="3"/>
    </row>
    <row r="37" spans="1:7" ht="13" x14ac:dyDescent="0.25">
      <c r="A37" s="2" t="s">
        <v>23</v>
      </c>
      <c r="B37" s="5" t="s">
        <v>170</v>
      </c>
      <c r="C37" s="5" t="s">
        <v>171</v>
      </c>
      <c r="D37" s="5" t="s">
        <v>172</v>
      </c>
      <c r="E37" s="5" t="s">
        <v>173</v>
      </c>
      <c r="F37" s="5" t="s">
        <v>174</v>
      </c>
      <c r="G37" s="2"/>
    </row>
    <row r="38" spans="1:7" x14ac:dyDescent="0.25">
      <c r="A38" s="3" t="s">
        <v>24</v>
      </c>
      <c r="B38" s="7">
        <v>9.98</v>
      </c>
      <c r="C38" s="7">
        <v>9.75</v>
      </c>
      <c r="D38" s="7">
        <v>11.97</v>
      </c>
      <c r="E38" s="7">
        <v>11.55</v>
      </c>
      <c r="F38" s="7">
        <v>11.63</v>
      </c>
      <c r="G38" s="3"/>
    </row>
    <row r="39" spans="1:7" x14ac:dyDescent="0.25">
      <c r="A39" s="3" t="s">
        <v>25</v>
      </c>
      <c r="B39" s="7">
        <v>37.15</v>
      </c>
      <c r="C39" s="7">
        <v>42.09</v>
      </c>
      <c r="D39" s="7">
        <v>42.53</v>
      </c>
      <c r="E39" s="7">
        <v>40.74</v>
      </c>
      <c r="F39" s="7">
        <v>45.16</v>
      </c>
      <c r="G39" s="3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1E5E1-7F56-4203-9187-4461E46D2643}">
  <sheetPr codeName="Sheet5"/>
  <dimension ref="A4:G37"/>
  <sheetViews>
    <sheetView topLeftCell="A16" workbookViewId="0">
      <selection activeCell="B13" sqref="B13"/>
    </sheetView>
  </sheetViews>
  <sheetFormatPr defaultRowHeight="12.5" x14ac:dyDescent="0.25"/>
  <cols>
    <col min="1" max="1" width="50" customWidth="1"/>
    <col min="2" max="196" width="12" customWidth="1"/>
  </cols>
  <sheetData>
    <row r="4" spans="1:7" x14ac:dyDescent="0.25">
      <c r="A4" s="1" t="s">
        <v>0</v>
      </c>
    </row>
    <row r="5" spans="1:7" ht="20" x14ac:dyDescent="0.4">
      <c r="A5" s="11" t="s">
        <v>185</v>
      </c>
    </row>
    <row r="7" spans="1:7" x14ac:dyDescent="0.25">
      <c r="A7" s="4" t="s">
        <v>1</v>
      </c>
    </row>
    <row r="9" spans="1:7" x14ac:dyDescent="0.25">
      <c r="B9">
        <f>YEAR(B10)</f>
        <v>2020</v>
      </c>
      <c r="C9">
        <f t="shared" ref="C9:F9" si="0">YEAR(C10)</f>
        <v>2019</v>
      </c>
      <c r="D9">
        <f t="shared" si="0"/>
        <v>2018</v>
      </c>
      <c r="E9">
        <f t="shared" si="0"/>
        <v>2017</v>
      </c>
      <c r="F9">
        <f t="shared" si="0"/>
        <v>2016</v>
      </c>
    </row>
    <row r="10" spans="1:7" ht="13" x14ac:dyDescent="0.25">
      <c r="A10" s="2" t="s">
        <v>2</v>
      </c>
      <c r="B10" s="5" t="s">
        <v>186</v>
      </c>
      <c r="C10" s="5" t="s">
        <v>187</v>
      </c>
      <c r="D10" s="5" t="s">
        <v>188</v>
      </c>
      <c r="E10" s="5" t="s">
        <v>189</v>
      </c>
      <c r="F10" s="5" t="s">
        <v>190</v>
      </c>
      <c r="G10" s="2"/>
    </row>
    <row r="11" spans="1:7" x14ac:dyDescent="0.25">
      <c r="A11" s="3" t="s">
        <v>3</v>
      </c>
      <c r="B11" s="7">
        <v>24.13</v>
      </c>
      <c r="C11" s="7">
        <v>23.31</v>
      </c>
      <c r="D11" s="7">
        <v>14.19</v>
      </c>
      <c r="E11" s="7">
        <v>20.47</v>
      </c>
      <c r="F11" s="7">
        <v>20.440000000000001</v>
      </c>
      <c r="G11" s="3"/>
    </row>
    <row r="12" spans="1:7" x14ac:dyDescent="0.25">
      <c r="A12" s="3" t="s">
        <v>4</v>
      </c>
      <c r="B12" s="6">
        <v>38.1</v>
      </c>
      <c r="C12" s="7">
        <v>31.28</v>
      </c>
      <c r="D12" s="7">
        <v>17.54</v>
      </c>
      <c r="E12" s="7">
        <v>25.48</v>
      </c>
      <c r="F12" s="6">
        <v>25.2</v>
      </c>
      <c r="G12" s="3"/>
    </row>
    <row r="13" spans="1:7" x14ac:dyDescent="0.25">
      <c r="A13" s="3" t="s">
        <v>5</v>
      </c>
      <c r="B13" s="7">
        <v>52.47</v>
      </c>
      <c r="C13" s="7">
        <v>45.64</v>
      </c>
      <c r="D13" s="7">
        <v>30.93</v>
      </c>
      <c r="E13" s="7">
        <v>35.380000000000003</v>
      </c>
      <c r="F13" s="7">
        <v>34.96</v>
      </c>
      <c r="G13" s="3"/>
    </row>
    <row r="14" spans="1:7" x14ac:dyDescent="0.25">
      <c r="A14" s="3" t="s">
        <v>6</v>
      </c>
      <c r="B14" s="7">
        <v>26.62</v>
      </c>
      <c r="C14" s="7">
        <v>25.47</v>
      </c>
      <c r="D14" s="7">
        <v>21.44</v>
      </c>
      <c r="E14" s="7">
        <v>21.77</v>
      </c>
      <c r="F14" s="7">
        <v>21.44</v>
      </c>
      <c r="G14" s="3"/>
    </row>
    <row r="15" spans="1:7" x14ac:dyDescent="0.25">
      <c r="A15" s="3" t="s">
        <v>7</v>
      </c>
      <c r="B15" s="7">
        <v>28.06</v>
      </c>
      <c r="C15" s="7">
        <v>32.36</v>
      </c>
      <c r="D15" s="7">
        <v>43.77</v>
      </c>
      <c r="E15" s="7">
        <v>28.23</v>
      </c>
      <c r="F15" s="6">
        <v>27.8</v>
      </c>
      <c r="G15" s="3"/>
    </row>
    <row r="16" spans="1:7" x14ac:dyDescent="0.25">
      <c r="A16" s="3" t="s">
        <v>8</v>
      </c>
      <c r="B16" s="8">
        <v>210012</v>
      </c>
      <c r="C16" s="8">
        <v>206060</v>
      </c>
      <c r="D16" s="8">
        <v>198243</v>
      </c>
      <c r="E16" s="8">
        <v>188067</v>
      </c>
      <c r="F16" s="8">
        <v>187835</v>
      </c>
      <c r="G16" s="3"/>
    </row>
    <row r="18" spans="1:7" ht="13" x14ac:dyDescent="0.25">
      <c r="A18" s="2" t="s">
        <v>9</v>
      </c>
      <c r="B18" s="5" t="s">
        <v>186</v>
      </c>
      <c r="C18" s="5" t="s">
        <v>187</v>
      </c>
      <c r="D18" s="5" t="s">
        <v>188</v>
      </c>
      <c r="E18" s="5" t="s">
        <v>189</v>
      </c>
      <c r="F18" s="5" t="s">
        <v>190</v>
      </c>
      <c r="G18" s="2"/>
    </row>
    <row r="19" spans="1:7" x14ac:dyDescent="0.25">
      <c r="A19" s="3" t="s">
        <v>10</v>
      </c>
      <c r="B19" s="7">
        <v>1.82</v>
      </c>
      <c r="C19" s="7">
        <v>1.82</v>
      </c>
      <c r="D19" s="7">
        <v>3.42</v>
      </c>
      <c r="E19" s="7">
        <v>3.05</v>
      </c>
      <c r="F19" s="7">
        <v>2.25</v>
      </c>
      <c r="G19" s="3"/>
    </row>
    <row r="20" spans="1:7" x14ac:dyDescent="0.25">
      <c r="A20" s="3" t="s">
        <v>11</v>
      </c>
      <c r="B20" s="7">
        <v>2.91</v>
      </c>
      <c r="C20" s="7">
        <v>2.86</v>
      </c>
      <c r="D20" s="7">
        <v>4.91</v>
      </c>
      <c r="E20" s="7">
        <v>4.82</v>
      </c>
      <c r="F20" s="7">
        <v>4.07</v>
      </c>
      <c r="G20" s="3"/>
    </row>
    <row r="21" spans="1:7" x14ac:dyDescent="0.25">
      <c r="A21" s="3" t="s">
        <v>12</v>
      </c>
      <c r="B21" s="7">
        <v>36.19</v>
      </c>
      <c r="C21" s="7">
        <v>44.55</v>
      </c>
      <c r="D21" s="7">
        <v>57.23</v>
      </c>
      <c r="E21" s="7">
        <v>55.58</v>
      </c>
      <c r="F21" s="7">
        <v>52.63</v>
      </c>
      <c r="G21" s="3"/>
    </row>
    <row r="23" spans="1:7" ht="13" x14ac:dyDescent="0.25">
      <c r="A23" s="2" t="s">
        <v>13</v>
      </c>
      <c r="B23" s="5" t="s">
        <v>186</v>
      </c>
      <c r="C23" s="5" t="s">
        <v>187</v>
      </c>
      <c r="D23" s="5" t="s">
        <v>188</v>
      </c>
      <c r="E23" s="5" t="s">
        <v>189</v>
      </c>
      <c r="F23" s="5" t="s">
        <v>190</v>
      </c>
      <c r="G23" s="2"/>
    </row>
    <row r="24" spans="1:7" x14ac:dyDescent="0.25">
      <c r="A24" s="3" t="s">
        <v>14</v>
      </c>
      <c r="B24" s="7">
        <v>116.16</v>
      </c>
      <c r="C24" s="7">
        <v>92.21</v>
      </c>
      <c r="D24" s="7">
        <v>59.57</v>
      </c>
      <c r="E24" s="7">
        <v>55.02</v>
      </c>
      <c r="F24" s="7">
        <v>48.22</v>
      </c>
      <c r="G24" s="3"/>
    </row>
    <row r="26" spans="1:7" ht="13" x14ac:dyDescent="0.25">
      <c r="A26" s="2" t="s">
        <v>15</v>
      </c>
      <c r="B26" s="5" t="s">
        <v>186</v>
      </c>
      <c r="C26" s="5" t="s">
        <v>187</v>
      </c>
      <c r="D26" s="5" t="s">
        <v>188</v>
      </c>
      <c r="E26" s="5" t="s">
        <v>189</v>
      </c>
      <c r="F26" s="5" t="s">
        <v>190</v>
      </c>
      <c r="G26" s="2"/>
    </row>
    <row r="27" spans="1:7" x14ac:dyDescent="0.25">
      <c r="A27" s="3" t="s">
        <v>16</v>
      </c>
      <c r="B27" s="7">
        <v>1.49</v>
      </c>
      <c r="C27" s="7">
        <v>1.58</v>
      </c>
      <c r="D27" s="7">
        <v>1.45</v>
      </c>
      <c r="E27" s="7">
        <v>1.58</v>
      </c>
      <c r="F27" s="7">
        <v>1.58</v>
      </c>
      <c r="G27" s="3"/>
    </row>
    <row r="28" spans="1:7" x14ac:dyDescent="0.25">
      <c r="A28" s="3" t="s">
        <v>17</v>
      </c>
      <c r="B28" s="8">
        <v>105</v>
      </c>
      <c r="C28" s="7">
        <v>117.73</v>
      </c>
      <c r="D28" s="7">
        <v>187.25</v>
      </c>
      <c r="E28" s="7">
        <v>210.76</v>
      </c>
      <c r="F28" s="7">
        <v>153.88</v>
      </c>
      <c r="G28" s="3"/>
    </row>
    <row r="29" spans="1:7" x14ac:dyDescent="0.25">
      <c r="A29" s="3" t="s">
        <v>18</v>
      </c>
      <c r="B29" s="6">
        <v>3.8</v>
      </c>
      <c r="C29" s="7">
        <v>4.01</v>
      </c>
      <c r="D29" s="7">
        <v>3.98</v>
      </c>
      <c r="E29" s="7">
        <v>3.93</v>
      </c>
      <c r="F29" s="7">
        <v>4.32</v>
      </c>
      <c r="G29" s="3"/>
    </row>
    <row r="30" spans="1:7" x14ac:dyDescent="0.25">
      <c r="A30" s="3" t="s">
        <v>19</v>
      </c>
      <c r="B30" s="7">
        <v>45.46</v>
      </c>
      <c r="C30" s="7">
        <v>53.84</v>
      </c>
      <c r="D30" s="7">
        <v>107.35</v>
      </c>
      <c r="E30" s="7">
        <v>133.47</v>
      </c>
      <c r="F30" s="7">
        <v>209.55</v>
      </c>
      <c r="G30" s="3"/>
    </row>
    <row r="31" spans="1:7" x14ac:dyDescent="0.25">
      <c r="A31" s="3" t="s">
        <v>20</v>
      </c>
      <c r="B31" s="7">
        <v>17.62</v>
      </c>
      <c r="C31" s="7">
        <v>18.13</v>
      </c>
      <c r="D31" s="7">
        <v>20.65</v>
      </c>
      <c r="E31" s="7">
        <v>19.96</v>
      </c>
      <c r="F31" s="7">
        <v>20.27</v>
      </c>
      <c r="G31" s="3"/>
    </row>
    <row r="32" spans="1:7" x14ac:dyDescent="0.25">
      <c r="A32" s="3" t="s">
        <v>21</v>
      </c>
      <c r="B32" s="7">
        <v>6.44</v>
      </c>
      <c r="C32" s="7">
        <v>6.22</v>
      </c>
      <c r="D32" s="7">
        <v>5.92</v>
      </c>
      <c r="E32" s="7">
        <v>6.08</v>
      </c>
      <c r="F32" s="6">
        <v>6.4</v>
      </c>
      <c r="G32" s="3"/>
    </row>
    <row r="33" spans="1:7" x14ac:dyDescent="0.25">
      <c r="A33" s="3" t="s">
        <v>22</v>
      </c>
      <c r="B33" s="7">
        <v>4.04</v>
      </c>
      <c r="C33" s="7">
        <v>3.46</v>
      </c>
      <c r="D33" s="7">
        <v>3.08</v>
      </c>
      <c r="E33" s="6">
        <v>3.8</v>
      </c>
      <c r="F33" s="7">
        <v>3.54</v>
      </c>
      <c r="G33" s="3"/>
    </row>
    <row r="35" spans="1:7" ht="13" x14ac:dyDescent="0.25">
      <c r="A35" s="2" t="s">
        <v>23</v>
      </c>
      <c r="B35" s="5" t="s">
        <v>186</v>
      </c>
      <c r="C35" s="5" t="s">
        <v>187</v>
      </c>
      <c r="D35" s="5" t="s">
        <v>188</v>
      </c>
      <c r="E35" s="5" t="s">
        <v>189</v>
      </c>
      <c r="F35" s="5" t="s">
        <v>190</v>
      </c>
      <c r="G35" s="2"/>
    </row>
    <row r="36" spans="1:7" x14ac:dyDescent="0.25">
      <c r="A36" s="3" t="s">
        <v>24</v>
      </c>
      <c r="B36" s="7">
        <v>5.15</v>
      </c>
      <c r="C36" s="7">
        <v>5.48</v>
      </c>
      <c r="D36" s="7">
        <v>3.61</v>
      </c>
      <c r="E36" s="7">
        <v>2.82</v>
      </c>
      <c r="F36" s="7">
        <v>2.13</v>
      </c>
      <c r="G36" s="3"/>
    </row>
    <row r="37" spans="1:7" x14ac:dyDescent="0.25">
      <c r="A37" s="3" t="s">
        <v>25</v>
      </c>
      <c r="B37" s="7">
        <v>14.98</v>
      </c>
      <c r="C37" s="7">
        <v>11.04</v>
      </c>
      <c r="D37" s="7">
        <v>11.79</v>
      </c>
      <c r="E37" s="7">
        <v>9.92</v>
      </c>
      <c r="F37" s="7">
        <v>7.48</v>
      </c>
      <c r="G37" s="3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252BA-E4B4-4843-8DD7-84C426DD154E}">
  <sheetPr codeName="Sheet14"/>
  <dimension ref="A4:I62"/>
  <sheetViews>
    <sheetView topLeftCell="A20" workbookViewId="0">
      <selection activeCell="B61" sqref="B61"/>
    </sheetView>
  </sheetViews>
  <sheetFormatPr defaultRowHeight="12.5" x14ac:dyDescent="0.25"/>
  <cols>
    <col min="1" max="1" width="30" customWidth="1"/>
    <col min="2" max="2" width="12" bestFit="1" customWidth="1"/>
    <col min="4" max="4" width="12" bestFit="1" customWidth="1"/>
    <col min="6" max="6" width="12" bestFit="1" customWidth="1"/>
    <col min="8" max="8" width="12" bestFit="1" customWidth="1"/>
  </cols>
  <sheetData>
    <row r="4" spans="1:9" x14ac:dyDescent="0.25">
      <c r="A4" s="1" t="s">
        <v>0</v>
      </c>
    </row>
    <row r="5" spans="1:9" ht="20" x14ac:dyDescent="0.4">
      <c r="A5" s="11" t="s">
        <v>86</v>
      </c>
    </row>
    <row r="7" spans="1:9" ht="25" x14ac:dyDescent="0.25">
      <c r="A7" s="4" t="s">
        <v>1</v>
      </c>
    </row>
    <row r="10" spans="1:9" ht="26" x14ac:dyDescent="0.25">
      <c r="A10" s="10" t="s">
        <v>56</v>
      </c>
    </row>
    <row r="11" spans="1:9" ht="13" x14ac:dyDescent="0.25">
      <c r="A11" s="2" t="s">
        <v>55</v>
      </c>
      <c r="B11" s="22" t="s">
        <v>87</v>
      </c>
      <c r="C11" s="2"/>
      <c r="D11" s="22" t="s">
        <v>88</v>
      </c>
      <c r="E11" s="2"/>
      <c r="F11" s="22" t="s">
        <v>89</v>
      </c>
      <c r="G11" s="2"/>
      <c r="H11" s="22" t="s">
        <v>90</v>
      </c>
      <c r="I11" s="2"/>
    </row>
    <row r="12" spans="1:9" ht="13" x14ac:dyDescent="0.25">
      <c r="A12" s="2" t="s">
        <v>54</v>
      </c>
      <c r="B12" s="22" t="s">
        <v>53</v>
      </c>
      <c r="C12" s="2"/>
      <c r="D12" s="22" t="s">
        <v>53</v>
      </c>
      <c r="E12" s="2"/>
      <c r="F12" s="22" t="s">
        <v>53</v>
      </c>
      <c r="G12" s="2"/>
      <c r="H12" s="22" t="s">
        <v>53</v>
      </c>
      <c r="I12" s="2"/>
    </row>
    <row r="13" spans="1:9" ht="13" x14ac:dyDescent="0.25">
      <c r="A13" s="2" t="s">
        <v>52</v>
      </c>
      <c r="B13" s="22" t="s">
        <v>51</v>
      </c>
      <c r="C13" s="2"/>
      <c r="D13" s="22" t="s">
        <v>51</v>
      </c>
      <c r="E13" s="2"/>
      <c r="F13" s="22" t="s">
        <v>51</v>
      </c>
      <c r="G13" s="2"/>
      <c r="H13" s="22" t="s">
        <v>51</v>
      </c>
      <c r="I13" s="2"/>
    </row>
    <row r="14" spans="1:9" ht="13" x14ac:dyDescent="0.25">
      <c r="A14" s="2" t="s">
        <v>50</v>
      </c>
      <c r="B14" s="22" t="s">
        <v>49</v>
      </c>
      <c r="C14" s="2"/>
      <c r="D14" s="22" t="s">
        <v>49</v>
      </c>
      <c r="E14" s="2"/>
      <c r="F14" s="22" t="s">
        <v>49</v>
      </c>
      <c r="G14" s="2"/>
      <c r="H14" s="22" t="s">
        <v>49</v>
      </c>
      <c r="I14" s="2"/>
    </row>
    <row r="15" spans="1:9" ht="13" x14ac:dyDescent="0.25">
      <c r="A15" s="2" t="s">
        <v>48</v>
      </c>
      <c r="B15" s="22" t="s">
        <v>47</v>
      </c>
      <c r="C15" s="2"/>
      <c r="D15" s="22" t="s">
        <v>47</v>
      </c>
      <c r="E15" s="2"/>
      <c r="F15" s="22" t="s">
        <v>47</v>
      </c>
      <c r="G15" s="2"/>
      <c r="H15" s="22" t="s">
        <v>47</v>
      </c>
      <c r="I15" s="2"/>
    </row>
    <row r="16" spans="1:9" x14ac:dyDescent="0.25">
      <c r="A16" s="3" t="s">
        <v>91</v>
      </c>
      <c r="B16" s="9" t="s">
        <v>29</v>
      </c>
      <c r="C16" s="28" t="str">
        <f>IFERROR(B16/B$36,"")</f>
        <v/>
      </c>
      <c r="D16" s="9" t="s">
        <v>29</v>
      </c>
      <c r="E16" s="28" t="str">
        <f>IFERROR(D16/D$36,"")</f>
        <v/>
      </c>
      <c r="F16" s="8">
        <v>110608</v>
      </c>
      <c r="G16" s="28">
        <f>IFERROR(F16/F$36,"")</f>
        <v>0.43003829630061624</v>
      </c>
      <c r="H16" s="8">
        <v>91488</v>
      </c>
      <c r="I16" s="28">
        <f>IFERROR(H16/H$36,"")</f>
        <v>0.47749478079331942</v>
      </c>
    </row>
    <row r="17" spans="1:9" x14ac:dyDescent="0.25">
      <c r="A17" s="3" t="s">
        <v>46</v>
      </c>
      <c r="B17" s="8">
        <v>170932</v>
      </c>
      <c r="C17" s="28">
        <f t="shared" ref="C17:E62" si="0">IFERROR(B17/B$36,"")</f>
        <v>0.2774572854207179</v>
      </c>
      <c r="D17" s="8">
        <v>297516</v>
      </c>
      <c r="E17" s="28">
        <f t="shared" si="0"/>
        <v>0.61778502237403576</v>
      </c>
      <c r="F17" s="9" t="s">
        <v>29</v>
      </c>
      <c r="G17" s="28" t="str">
        <f t="shared" ref="G17" si="1">IFERROR(F17/F$36,"")</f>
        <v/>
      </c>
      <c r="H17" s="9" t="s">
        <v>29</v>
      </c>
      <c r="I17" s="28" t="str">
        <f t="shared" ref="I17" si="2">IFERROR(H17/H$36,"")</f>
        <v/>
      </c>
    </row>
    <row r="18" spans="1:9" x14ac:dyDescent="0.25">
      <c r="A18" s="3" t="s">
        <v>92</v>
      </c>
      <c r="B18" s="9" t="s">
        <v>29</v>
      </c>
      <c r="C18" s="28" t="str">
        <f t="shared" si="0"/>
        <v/>
      </c>
      <c r="D18" s="8">
        <v>250</v>
      </c>
      <c r="E18" s="28">
        <f t="shared" si="0"/>
        <v>5.1911915861166771E-4</v>
      </c>
      <c r="F18" s="8">
        <v>250</v>
      </c>
      <c r="G18" s="28">
        <f t="shared" ref="G18" si="3">IFERROR(F18/F$36,"")</f>
        <v>9.7198732528527832E-4</v>
      </c>
      <c r="H18" s="8">
        <v>1391</v>
      </c>
      <c r="I18" s="28">
        <f t="shared" ref="I18" si="4">IFERROR(H18/H$36,"")</f>
        <v>7.2599164926931111E-3</v>
      </c>
    </row>
    <row r="19" spans="1:9" x14ac:dyDescent="0.25">
      <c r="A19" s="3" t="s">
        <v>45</v>
      </c>
      <c r="B19" s="8">
        <v>143276</v>
      </c>
      <c r="C19" s="28">
        <f t="shared" si="0"/>
        <v>0.23256599130612629</v>
      </c>
      <c r="D19" s="9" t="s">
        <v>29</v>
      </c>
      <c r="E19" s="28" t="str">
        <f t="shared" si="0"/>
        <v/>
      </c>
      <c r="F19" s="9" t="s">
        <v>29</v>
      </c>
      <c r="G19" s="28" t="str">
        <f t="shared" ref="G19" si="5">IFERROR(F19/F$36,"")</f>
        <v/>
      </c>
      <c r="H19" s="9" t="s">
        <v>29</v>
      </c>
      <c r="I19" s="28" t="str">
        <f t="shared" ref="I19" si="6">IFERROR(H19/H$36,"")</f>
        <v/>
      </c>
    </row>
    <row r="20" spans="1:9" x14ac:dyDescent="0.25">
      <c r="A20" s="3" t="s">
        <v>93</v>
      </c>
      <c r="B20" s="8">
        <v>118216</v>
      </c>
      <c r="C20" s="28">
        <f t="shared" si="0"/>
        <v>0.19188853142358123</v>
      </c>
      <c r="D20" s="8">
        <v>85092</v>
      </c>
      <c r="E20" s="28">
        <f t="shared" si="0"/>
        <v>0.17669154977833612</v>
      </c>
      <c r="F20" s="8">
        <v>67592</v>
      </c>
      <c r="G20" s="28">
        <f t="shared" ref="G20" si="7">IFERROR(F20/F$36,"")</f>
        <v>0.26279426916273013</v>
      </c>
      <c r="H20" s="8">
        <v>44808</v>
      </c>
      <c r="I20" s="28">
        <f t="shared" ref="I20" si="8">IFERROR(H20/H$36,"")</f>
        <v>0.23386221294363257</v>
      </c>
    </row>
    <row r="21" spans="1:9" x14ac:dyDescent="0.25">
      <c r="A21" s="3" t="s">
        <v>71</v>
      </c>
      <c r="B21" s="8">
        <v>49980</v>
      </c>
      <c r="C21" s="28">
        <f t="shared" si="0"/>
        <v>8.1127671385858011E-2</v>
      </c>
      <c r="D21" s="8">
        <v>34148</v>
      </c>
      <c r="E21" s="28">
        <f t="shared" si="0"/>
        <v>7.0907524113084916E-2</v>
      </c>
      <c r="F21" s="8">
        <v>19312</v>
      </c>
      <c r="G21" s="28">
        <f t="shared" ref="G21" si="9">IFERROR(F21/F$36,"")</f>
        <v>7.5084076903637179E-2</v>
      </c>
      <c r="H21" s="8">
        <v>10585</v>
      </c>
      <c r="I21" s="28">
        <f t="shared" ref="I21" si="10">IFERROR(H21/H$36,"")</f>
        <v>5.5245302713987476E-2</v>
      </c>
    </row>
    <row r="22" spans="1:9" x14ac:dyDescent="0.25">
      <c r="A22" s="3" t="s">
        <v>44</v>
      </c>
      <c r="B22" s="8">
        <v>482404</v>
      </c>
      <c r="C22" s="28">
        <f t="shared" si="0"/>
        <v>0.7830394795362835</v>
      </c>
      <c r="D22" s="8">
        <v>417006</v>
      </c>
      <c r="E22" s="28">
        <f t="shared" si="0"/>
        <v>0.86590321542406845</v>
      </c>
      <c r="F22" s="8">
        <v>197762</v>
      </c>
      <c r="G22" s="28">
        <f t="shared" ref="G22" si="11">IFERROR(F22/F$36,"")</f>
        <v>0.76888862969226879</v>
      </c>
      <c r="H22" s="8">
        <v>148272</v>
      </c>
      <c r="I22" s="28">
        <f t="shared" ref="I22" si="12">IFERROR(H22/H$36,"")</f>
        <v>0.77386221294363255</v>
      </c>
    </row>
    <row r="23" spans="1:9" x14ac:dyDescent="0.25">
      <c r="A23" s="3" t="s">
        <v>43</v>
      </c>
      <c r="B23" s="8">
        <v>53372</v>
      </c>
      <c r="C23" s="28">
        <f t="shared" si="0"/>
        <v>8.6633574974109923E-2</v>
      </c>
      <c r="D23" s="9" t="s">
        <v>29</v>
      </c>
      <c r="E23" s="28" t="str">
        <f t="shared" si="0"/>
        <v/>
      </c>
      <c r="F23" s="9" t="s">
        <v>29</v>
      </c>
      <c r="G23" s="28" t="str">
        <f t="shared" ref="G23" si="13">IFERROR(F23/F$36,"")</f>
        <v/>
      </c>
      <c r="H23" s="9" t="s">
        <v>29</v>
      </c>
      <c r="I23" s="28" t="str">
        <f t="shared" ref="I23" si="14">IFERROR(H23/H$36,"")</f>
        <v/>
      </c>
    </row>
    <row r="24" spans="1:9" x14ac:dyDescent="0.25">
      <c r="A24" s="3" t="s">
        <v>94</v>
      </c>
      <c r="B24" s="8">
        <v>3647</v>
      </c>
      <c r="C24" s="28">
        <f t="shared" si="0"/>
        <v>5.9198202789960816E-3</v>
      </c>
      <c r="D24" s="8">
        <v>2920</v>
      </c>
      <c r="E24" s="28">
        <f t="shared" si="0"/>
        <v>6.0633117725842787E-3</v>
      </c>
      <c r="F24" s="8">
        <v>5086</v>
      </c>
      <c r="G24" s="28">
        <f t="shared" ref="G24" si="15">IFERROR(F24/F$36,"")</f>
        <v>1.97741101456037E-2</v>
      </c>
      <c r="H24" s="8">
        <v>3440</v>
      </c>
      <c r="I24" s="28">
        <f t="shared" ref="I24" si="16">IFERROR(H24/H$36,"")</f>
        <v>1.7954070981210855E-2</v>
      </c>
    </row>
    <row r="25" spans="1:9" x14ac:dyDescent="0.25">
      <c r="A25" s="3" t="s">
        <v>95</v>
      </c>
      <c r="B25" s="8">
        <v>18010</v>
      </c>
      <c r="C25" s="28">
        <f t="shared" si="0"/>
        <v>2.9233880785500255E-2</v>
      </c>
      <c r="D25" s="8">
        <v>9829</v>
      </c>
      <c r="E25" s="28">
        <f t="shared" si="0"/>
        <v>2.0409688839976327E-2</v>
      </c>
      <c r="F25" s="8">
        <v>4514</v>
      </c>
      <c r="G25" s="28">
        <f t="shared" ref="G25" si="17">IFERROR(F25/F$36,"")</f>
        <v>1.7550203145350985E-2</v>
      </c>
      <c r="H25" s="8">
        <v>2341</v>
      </c>
      <c r="I25" s="28">
        <f t="shared" ref="I25" si="18">IFERROR(H25/H$36,"")</f>
        <v>1.2218162839248434E-2</v>
      </c>
    </row>
    <row r="26" spans="1:9" x14ac:dyDescent="0.25">
      <c r="A26" s="3" t="s">
        <v>96</v>
      </c>
      <c r="B26" s="8">
        <v>27967</v>
      </c>
      <c r="C26" s="28">
        <f t="shared" si="0"/>
        <v>4.539611015702863E-2</v>
      </c>
      <c r="D26" s="8">
        <v>16091</v>
      </c>
      <c r="E26" s="28">
        <f t="shared" si="0"/>
        <v>3.3412585524881383E-2</v>
      </c>
      <c r="F26" s="8">
        <v>14693</v>
      </c>
      <c r="G26" s="28">
        <f t="shared" ref="G26" si="19">IFERROR(F26/F$36,"")</f>
        <v>5.7125639081666374E-2</v>
      </c>
      <c r="H26" s="8">
        <v>6974</v>
      </c>
      <c r="I26" s="28">
        <f t="shared" ref="I26" si="20">IFERROR(H26/H$36,"")</f>
        <v>3.6398747390396662E-2</v>
      </c>
    </row>
    <row r="27" spans="1:9" x14ac:dyDescent="0.25">
      <c r="A27" s="3" t="s">
        <v>97</v>
      </c>
      <c r="B27" s="8">
        <v>34571</v>
      </c>
      <c r="C27" s="28">
        <f t="shared" si="0"/>
        <v>5.6115740845948323E-2</v>
      </c>
      <c r="D27" s="8">
        <v>24982</v>
      </c>
      <c r="E27" s="28">
        <f t="shared" si="0"/>
        <v>5.1874539281746734E-2</v>
      </c>
      <c r="F27" s="8">
        <v>11481</v>
      </c>
      <c r="G27" s="28">
        <f t="shared" ref="G27" si="21">IFERROR(F27/F$36,"")</f>
        <v>4.4637545926401123E-2</v>
      </c>
      <c r="H27" s="8">
        <v>6443</v>
      </c>
      <c r="I27" s="28">
        <f t="shared" ref="I27" si="22">IFERROR(H27/H$36,"")</f>
        <v>3.3627348643006261E-2</v>
      </c>
    </row>
    <row r="28" spans="1:9" x14ac:dyDescent="0.25">
      <c r="A28" s="3" t="s">
        <v>42</v>
      </c>
      <c r="B28" s="8">
        <v>1381</v>
      </c>
      <c r="C28" s="28">
        <f t="shared" si="0"/>
        <v>2.2416429408537398E-3</v>
      </c>
      <c r="D28" s="8">
        <v>356</v>
      </c>
      <c r="E28" s="28">
        <f t="shared" si="0"/>
        <v>7.3922568186301487E-4</v>
      </c>
      <c r="F28" s="8">
        <v>1618</v>
      </c>
      <c r="G28" s="28">
        <f t="shared" ref="G28" si="23">IFERROR(F28/F$36,"")</f>
        <v>6.2907019692463213E-3</v>
      </c>
      <c r="H28" s="8">
        <v>4199</v>
      </c>
      <c r="I28" s="28">
        <f t="shared" ref="I28" si="24">IFERROR(H28/H$36,"")</f>
        <v>2.191544885177453E-2</v>
      </c>
    </row>
    <row r="29" spans="1:9" x14ac:dyDescent="0.25">
      <c r="A29" s="3" t="s">
        <v>98</v>
      </c>
      <c r="B29" s="8">
        <v>402</v>
      </c>
      <c r="C29" s="28">
        <f t="shared" si="0"/>
        <v>6.5252748893787355E-4</v>
      </c>
      <c r="D29" s="8">
        <v>402</v>
      </c>
      <c r="E29" s="28">
        <f t="shared" si="0"/>
        <v>8.3474360704756173E-4</v>
      </c>
      <c r="F29" s="9" t="s">
        <v>29</v>
      </c>
      <c r="G29" s="28" t="str">
        <f t="shared" ref="G29" si="25">IFERROR(F29/F$36,"")</f>
        <v/>
      </c>
      <c r="H29" s="9" t="s">
        <v>29</v>
      </c>
      <c r="I29" s="28" t="str">
        <f t="shared" ref="I29" si="26">IFERROR(H29/H$36,"")</f>
        <v/>
      </c>
    </row>
    <row r="30" spans="1:9" x14ac:dyDescent="0.25">
      <c r="A30" s="3" t="s">
        <v>99</v>
      </c>
      <c r="B30" s="8">
        <v>85978</v>
      </c>
      <c r="C30" s="28">
        <f t="shared" si="0"/>
        <v>0.13955972249726489</v>
      </c>
      <c r="D30" s="8">
        <v>54580</v>
      </c>
      <c r="E30" s="28">
        <f t="shared" si="0"/>
        <v>0.1133340947080993</v>
      </c>
      <c r="F30" s="8">
        <v>37392</v>
      </c>
      <c r="G30" s="28">
        <f t="shared" ref="G30" si="27">IFERROR(F30/F$36,"")</f>
        <v>0.1453782002682685</v>
      </c>
      <c r="H30" s="8">
        <v>23397</v>
      </c>
      <c r="I30" s="28">
        <f t="shared" ref="I30" si="28">IFERROR(H30/H$36,"")</f>
        <v>0.12211377870563675</v>
      </c>
    </row>
    <row r="31" spans="1:9" x14ac:dyDescent="0.25">
      <c r="A31" s="3" t="s">
        <v>100</v>
      </c>
      <c r="B31" s="8">
        <v>31090</v>
      </c>
      <c r="C31" s="28">
        <f t="shared" si="0"/>
        <v>5.0465372216613152E-2</v>
      </c>
      <c r="D31" s="8">
        <v>20411</v>
      </c>
      <c r="E31" s="28">
        <f t="shared" si="0"/>
        <v>4.2382964585690998E-2</v>
      </c>
      <c r="F31" s="8">
        <v>10659</v>
      </c>
      <c r="G31" s="28">
        <f t="shared" ref="G31" si="29">IFERROR(F31/F$36,"")</f>
        <v>4.1441651600863126E-2</v>
      </c>
      <c r="H31" s="8">
        <v>4246</v>
      </c>
      <c r="I31" s="28">
        <f t="shared" ref="I31" si="30">IFERROR(H31/H$36,"")</f>
        <v>2.2160751565762003E-2</v>
      </c>
    </row>
    <row r="32" spans="1:9" x14ac:dyDescent="0.25">
      <c r="A32" s="3" t="s">
        <v>101</v>
      </c>
      <c r="B32" s="8">
        <v>54888</v>
      </c>
      <c r="C32" s="28">
        <f t="shared" si="0"/>
        <v>8.9094350280651755E-2</v>
      </c>
      <c r="D32" s="8">
        <v>34169</v>
      </c>
      <c r="E32" s="28">
        <f t="shared" si="0"/>
        <v>7.0951130122408293E-2</v>
      </c>
      <c r="F32" s="8">
        <v>26733</v>
      </c>
      <c r="G32" s="28">
        <f t="shared" ref="G32" si="31">IFERROR(F32/F$36,"")</f>
        <v>0.10393654866740537</v>
      </c>
      <c r="H32" s="8">
        <v>19151</v>
      </c>
      <c r="I32" s="28">
        <f t="shared" ref="I32" si="32">IFERROR(H32/H$36,"")</f>
        <v>9.9953027139874737E-2</v>
      </c>
    </row>
    <row r="33" spans="1:9" x14ac:dyDescent="0.25">
      <c r="A33" s="3" t="s">
        <v>102</v>
      </c>
      <c r="B33" s="8">
        <v>22175</v>
      </c>
      <c r="C33" s="28">
        <f t="shared" si="0"/>
        <v>3.5994520067655092E-2</v>
      </c>
      <c r="D33" s="8">
        <v>14107</v>
      </c>
      <c r="E33" s="28">
        <f t="shared" si="0"/>
        <v>2.9292855882139188E-2</v>
      </c>
      <c r="F33" s="8">
        <v>19991</v>
      </c>
      <c r="G33" s="28">
        <f t="shared" ref="G33" si="33">IFERROR(F33/F$36,"")</f>
        <v>7.7723994479111991E-2</v>
      </c>
      <c r="H33" s="8">
        <v>13201</v>
      </c>
      <c r="I33" s="28">
        <f t="shared" ref="I33" si="34">IFERROR(H33/H$36,"")</f>
        <v>6.8898747390396656E-2</v>
      </c>
    </row>
    <row r="34" spans="1:9" x14ac:dyDescent="0.25">
      <c r="A34" s="3" t="s">
        <v>103</v>
      </c>
      <c r="B34" s="9" t="s">
        <v>29</v>
      </c>
      <c r="C34" s="28" t="str">
        <f t="shared" si="0"/>
        <v/>
      </c>
      <c r="D34" s="8">
        <v>12600</v>
      </c>
      <c r="E34" s="28">
        <f t="shared" si="0"/>
        <v>2.6163605594028052E-2</v>
      </c>
      <c r="F34" s="8">
        <v>9100</v>
      </c>
      <c r="G34" s="28">
        <f t="shared" ref="G34" si="35">IFERROR(F34/F$36,"")</f>
        <v>3.5380338640384132E-2</v>
      </c>
      <c r="H34" s="8">
        <v>8613</v>
      </c>
      <c r="I34" s="28">
        <f t="shared" ref="I34" si="36">IFERROR(H34/H$36,"")</f>
        <v>4.4953027139874736E-2</v>
      </c>
    </row>
    <row r="35" spans="1:9" x14ac:dyDescent="0.25">
      <c r="A35" s="3" t="s">
        <v>104</v>
      </c>
      <c r="B35" s="8">
        <v>3227</v>
      </c>
      <c r="C35" s="28">
        <f t="shared" si="0"/>
        <v>5.2380751412997957E-3</v>
      </c>
      <c r="D35" s="8">
        <v>3703</v>
      </c>
      <c r="E35" s="28">
        <f t="shared" si="0"/>
        <v>7.6891929773560226E-3</v>
      </c>
      <c r="F35" s="8">
        <v>3619</v>
      </c>
      <c r="G35" s="28">
        <f t="shared" ref="G35" si="37">IFERROR(F35/F$36,"")</f>
        <v>1.4070488520829689E-2</v>
      </c>
      <c r="H35" s="8">
        <v>2363</v>
      </c>
      <c r="I35" s="28">
        <f t="shared" ref="I35" si="38">IFERROR(H35/H$36,"")</f>
        <v>1.2332985386221294E-2</v>
      </c>
    </row>
    <row r="36" spans="1:9" x14ac:dyDescent="0.25">
      <c r="A36" s="3" t="s">
        <v>41</v>
      </c>
      <c r="B36" s="8">
        <v>616066</v>
      </c>
      <c r="C36" s="28">
        <f t="shared" si="0"/>
        <v>1</v>
      </c>
      <c r="D36" s="8">
        <v>481585</v>
      </c>
      <c r="E36" s="28">
        <f t="shared" si="0"/>
        <v>1</v>
      </c>
      <c r="F36" s="8">
        <v>257205</v>
      </c>
      <c r="G36" s="28">
        <f t="shared" ref="G36" si="39">IFERROR(F36/F$36,"")</f>
        <v>1</v>
      </c>
      <c r="H36" s="8">
        <v>191600</v>
      </c>
      <c r="I36" s="28">
        <f t="shared" ref="I36" si="40">IFERROR(H36/H$36,"")</f>
        <v>1</v>
      </c>
    </row>
    <row r="37" spans="1:9" x14ac:dyDescent="0.25">
      <c r="A37" s="3" t="s">
        <v>40</v>
      </c>
      <c r="B37" s="8">
        <v>90883</v>
      </c>
      <c r="C37" s="28">
        <f t="shared" si="0"/>
        <v>0.14752153178393224</v>
      </c>
      <c r="D37" s="8">
        <v>79782</v>
      </c>
      <c r="E37" s="28">
        <f t="shared" si="0"/>
        <v>0.1656654588494243</v>
      </c>
      <c r="F37" s="8">
        <v>44238</v>
      </c>
      <c r="G37" s="28">
        <f t="shared" ref="G37" si="41">IFERROR(F37/F$36,"")</f>
        <v>0.17199510118388056</v>
      </c>
      <c r="H37" s="8">
        <v>36588</v>
      </c>
      <c r="I37" s="28">
        <f t="shared" ref="I37" si="42">IFERROR(H37/H$36,"")</f>
        <v>0.19096033402922755</v>
      </c>
    </row>
    <row r="38" spans="1:9" x14ac:dyDescent="0.25">
      <c r="A38" s="3" t="s">
        <v>105</v>
      </c>
      <c r="B38" s="8">
        <v>9494</v>
      </c>
      <c r="C38" s="28">
        <f t="shared" si="0"/>
        <v>1.541068651735366E-2</v>
      </c>
      <c r="D38" s="8">
        <v>10680</v>
      </c>
      <c r="E38" s="28">
        <f t="shared" si="0"/>
        <v>2.2176770455890445E-2</v>
      </c>
      <c r="F38" s="8">
        <v>9632</v>
      </c>
      <c r="G38" s="28">
        <f t="shared" ref="G38" si="43">IFERROR(F38/F$36,"")</f>
        <v>3.7448727668591204E-2</v>
      </c>
      <c r="H38" s="8">
        <v>7673</v>
      </c>
      <c r="I38" s="28">
        <f t="shared" ref="I38" si="44">IFERROR(H38/H$36,"")</f>
        <v>4.0046972860125263E-2</v>
      </c>
    </row>
    <row r="39" spans="1:9" x14ac:dyDescent="0.25">
      <c r="A39" s="3" t="s">
        <v>106</v>
      </c>
      <c r="B39" s="8">
        <v>15703</v>
      </c>
      <c r="C39" s="28">
        <f t="shared" si="0"/>
        <v>2.5489152136297086E-2</v>
      </c>
      <c r="D39" s="8">
        <v>506</v>
      </c>
      <c r="E39" s="28">
        <f t="shared" si="0"/>
        <v>1.0506971770300154E-3</v>
      </c>
      <c r="F39" s="8">
        <v>11186</v>
      </c>
      <c r="G39" s="28">
        <f t="shared" ref="G39" si="45">IFERROR(F39/F$36,"")</f>
        <v>4.3490600882564491E-2</v>
      </c>
      <c r="H39" s="8">
        <v>6302</v>
      </c>
      <c r="I39" s="28">
        <f t="shared" ref="I39" si="46">IFERROR(H39/H$36,"")</f>
        <v>3.2891440501043839E-2</v>
      </c>
    </row>
    <row r="40" spans="1:9" x14ac:dyDescent="0.25">
      <c r="A40" s="3" t="s">
        <v>107</v>
      </c>
      <c r="B40" s="8">
        <v>12922</v>
      </c>
      <c r="C40" s="28">
        <f t="shared" si="0"/>
        <v>2.0975025403122394E-2</v>
      </c>
      <c r="D40" s="8">
        <v>10456</v>
      </c>
      <c r="E40" s="28">
        <f t="shared" si="0"/>
        <v>2.1711639689774392E-2</v>
      </c>
      <c r="F40" s="8">
        <v>9995</v>
      </c>
      <c r="G40" s="28">
        <f t="shared" ref="G40" si="47">IFERROR(F40/F$36,"")</f>
        <v>3.8860053264905423E-2</v>
      </c>
      <c r="H40" s="8">
        <v>2831</v>
      </c>
      <c r="I40" s="28">
        <f t="shared" ref="I40" si="48">IFERROR(H40/H$36,"")</f>
        <v>1.4775574112734864E-2</v>
      </c>
    </row>
    <row r="41" spans="1:9" x14ac:dyDescent="0.25">
      <c r="A41" s="3" t="s">
        <v>108</v>
      </c>
      <c r="B41" s="8">
        <v>6956</v>
      </c>
      <c r="C41" s="28">
        <f t="shared" si="0"/>
        <v>1.1290998042417533E-2</v>
      </c>
      <c r="D41" s="8">
        <v>7066</v>
      </c>
      <c r="E41" s="28">
        <f t="shared" si="0"/>
        <v>1.4672383899000177E-2</v>
      </c>
      <c r="F41" s="8">
        <v>3702</v>
      </c>
      <c r="G41" s="28">
        <f t="shared" ref="G41" si="49">IFERROR(F41/F$36,"")</f>
        <v>1.4393188312824401E-2</v>
      </c>
      <c r="H41" s="8">
        <v>2646</v>
      </c>
      <c r="I41" s="28">
        <f t="shared" ref="I41" si="50">IFERROR(H41/H$36,"")</f>
        <v>1.3810020876826722E-2</v>
      </c>
    </row>
    <row r="42" spans="1:9" x14ac:dyDescent="0.25">
      <c r="A42" s="3" t="s">
        <v>109</v>
      </c>
      <c r="B42" s="8">
        <v>7045</v>
      </c>
      <c r="C42" s="28">
        <f t="shared" si="0"/>
        <v>1.1435463083500793E-2</v>
      </c>
      <c r="D42" s="8">
        <v>4801</v>
      </c>
      <c r="E42" s="28">
        <f t="shared" si="0"/>
        <v>9.9691643219784673E-3</v>
      </c>
      <c r="F42" s="8">
        <v>3390</v>
      </c>
      <c r="G42" s="28">
        <f t="shared" ref="G42" si="51">IFERROR(F42/F$36,"")</f>
        <v>1.3180148130868374E-2</v>
      </c>
      <c r="H42" s="8">
        <v>4517</v>
      </c>
      <c r="I42" s="28">
        <f t="shared" ref="I42" si="52">IFERROR(H42/H$36,"")</f>
        <v>2.3575156576200417E-2</v>
      </c>
    </row>
    <row r="43" spans="1:9" x14ac:dyDescent="0.25">
      <c r="A43" s="3" t="s">
        <v>110</v>
      </c>
      <c r="B43" s="8">
        <v>7550</v>
      </c>
      <c r="C43" s="28">
        <f t="shared" si="0"/>
        <v>1.2255180451445137E-2</v>
      </c>
      <c r="D43" s="8">
        <v>4567</v>
      </c>
      <c r="E43" s="28">
        <f t="shared" si="0"/>
        <v>9.4832687895179454E-3</v>
      </c>
      <c r="F43" s="9" t="s">
        <v>29</v>
      </c>
      <c r="G43" s="28" t="str">
        <f t="shared" ref="G43" si="53">IFERROR(F43/F$36,"")</f>
        <v/>
      </c>
      <c r="H43" s="9" t="s">
        <v>29</v>
      </c>
      <c r="I43" s="28" t="str">
        <f t="shared" ref="I43" si="54">IFERROR(H43/H$36,"")</f>
        <v/>
      </c>
    </row>
    <row r="44" spans="1:9" x14ac:dyDescent="0.25">
      <c r="A44" s="3" t="s">
        <v>111</v>
      </c>
      <c r="B44" s="9" t="s">
        <v>29</v>
      </c>
      <c r="C44" s="28" t="str">
        <f t="shared" si="0"/>
        <v/>
      </c>
      <c r="D44" s="9" t="s">
        <v>29</v>
      </c>
      <c r="E44" s="28" t="str">
        <f t="shared" si="0"/>
        <v/>
      </c>
      <c r="F44" s="9" t="s">
        <v>29</v>
      </c>
      <c r="G44" s="28" t="str">
        <f t="shared" ref="G44" si="55">IFERROR(F44/F$36,"")</f>
        <v/>
      </c>
      <c r="H44" s="8">
        <v>1656</v>
      </c>
      <c r="I44" s="28">
        <f t="shared" ref="I44" si="56">IFERROR(H44/H$36,"")</f>
        <v>8.6430062630480173E-3</v>
      </c>
    </row>
    <row r="45" spans="1:9" x14ac:dyDescent="0.25">
      <c r="A45" s="3" t="s">
        <v>38</v>
      </c>
      <c r="B45" s="8">
        <v>10064</v>
      </c>
      <c r="C45" s="28">
        <f t="shared" si="0"/>
        <v>1.6335912061370049E-2</v>
      </c>
      <c r="D45" s="8">
        <v>4961</v>
      </c>
      <c r="E45" s="28">
        <f t="shared" si="0"/>
        <v>1.0301400583489934E-2</v>
      </c>
      <c r="F45" s="8">
        <v>8458</v>
      </c>
      <c r="G45" s="28">
        <f t="shared" ref="G45" si="57">IFERROR(F45/F$36,"")</f>
        <v>3.2884275189051536E-2</v>
      </c>
      <c r="H45" s="8">
        <v>4348</v>
      </c>
      <c r="I45" s="28">
        <f t="shared" ref="I45" si="58">IFERROR(H45/H$36,"")</f>
        <v>2.2693110647181627E-2</v>
      </c>
    </row>
    <row r="46" spans="1:9" x14ac:dyDescent="0.25">
      <c r="A46" s="3" t="s">
        <v>112</v>
      </c>
      <c r="B46" s="8">
        <v>69734</v>
      </c>
      <c r="C46" s="28">
        <f t="shared" si="0"/>
        <v>0.11319241769550666</v>
      </c>
      <c r="D46" s="8">
        <v>43037</v>
      </c>
      <c r="E46" s="28">
        <f t="shared" si="0"/>
        <v>8.936532491668138E-2</v>
      </c>
      <c r="F46" s="8">
        <v>46363</v>
      </c>
      <c r="G46" s="28">
        <f t="shared" ref="G46" si="59">IFERROR(F46/F$36,"")</f>
        <v>0.18025699344880541</v>
      </c>
      <c r="H46" s="8">
        <v>29973</v>
      </c>
      <c r="I46" s="28">
        <f t="shared" ref="I46" si="60">IFERROR(H46/H$36,"")</f>
        <v>0.15643528183716074</v>
      </c>
    </row>
    <row r="47" spans="1:9" x14ac:dyDescent="0.25">
      <c r="A47" s="3" t="s">
        <v>113</v>
      </c>
      <c r="B47" s="9" t="s">
        <v>29</v>
      </c>
      <c r="C47" s="28" t="str">
        <f t="shared" si="0"/>
        <v/>
      </c>
      <c r="D47" s="9" t="s">
        <v>29</v>
      </c>
      <c r="E47" s="28" t="str">
        <f t="shared" si="0"/>
        <v/>
      </c>
      <c r="F47" s="8">
        <v>26679</v>
      </c>
      <c r="G47" s="28">
        <f t="shared" ref="G47" si="61">IFERROR(F47/F$36,"")</f>
        <v>0.10372659940514375</v>
      </c>
      <c r="H47" s="8">
        <v>7798</v>
      </c>
      <c r="I47" s="28">
        <f t="shared" ref="I47" si="62">IFERROR(H47/H$36,"")</f>
        <v>4.0699373695198326E-2</v>
      </c>
    </row>
    <row r="48" spans="1:9" x14ac:dyDescent="0.25">
      <c r="A48" s="3" t="s">
        <v>114</v>
      </c>
      <c r="B48" s="8">
        <v>7233</v>
      </c>
      <c r="C48" s="28">
        <f t="shared" si="0"/>
        <v>1.1740625192755321E-2</v>
      </c>
      <c r="D48" s="8">
        <v>6814</v>
      </c>
      <c r="E48" s="28">
        <f t="shared" si="0"/>
        <v>1.4149111787119615E-2</v>
      </c>
      <c r="F48" s="8">
        <v>5190</v>
      </c>
      <c r="G48" s="28">
        <f t="shared" ref="G48" si="63">IFERROR(F48/F$36,"")</f>
        <v>2.0178456872922378E-2</v>
      </c>
      <c r="H48" s="8">
        <v>3197</v>
      </c>
      <c r="I48" s="28">
        <f t="shared" ref="I48" si="64">IFERROR(H48/H$36,"")</f>
        <v>1.6685803757828809E-2</v>
      </c>
    </row>
    <row r="49" spans="1:9" x14ac:dyDescent="0.25">
      <c r="A49" s="3" t="s">
        <v>115</v>
      </c>
      <c r="B49" s="8">
        <v>11997</v>
      </c>
      <c r="C49" s="28">
        <f t="shared" si="0"/>
        <v>1.9473562897481762E-2</v>
      </c>
      <c r="D49" s="8">
        <v>8870</v>
      </c>
      <c r="E49" s="28">
        <f t="shared" si="0"/>
        <v>1.8418347747541971E-2</v>
      </c>
      <c r="F49" s="8">
        <v>7150</v>
      </c>
      <c r="G49" s="28">
        <f t="shared" ref="G49" si="65">IFERROR(F49/F$36,"")</f>
        <v>2.7798837503158959E-2</v>
      </c>
      <c r="H49" s="8">
        <v>4431</v>
      </c>
      <c r="I49" s="28">
        <f t="shared" ref="I49" si="66">IFERROR(H49/H$36,"")</f>
        <v>2.3126304801670147E-2</v>
      </c>
    </row>
    <row r="50" spans="1:9" x14ac:dyDescent="0.25">
      <c r="A50" s="3" t="s">
        <v>116</v>
      </c>
      <c r="B50" s="8">
        <v>2784</v>
      </c>
      <c r="C50" s="28">
        <f t="shared" si="0"/>
        <v>4.5189963413010941E-3</v>
      </c>
      <c r="D50" s="8">
        <v>3729</v>
      </c>
      <c r="E50" s="28">
        <f t="shared" si="0"/>
        <v>7.7431813698516355E-3</v>
      </c>
      <c r="F50" s="8">
        <v>4298</v>
      </c>
      <c r="G50" s="28">
        <f t="shared" ref="G50" si="67">IFERROR(F50/F$36,"")</f>
        <v>1.6710406096304503E-2</v>
      </c>
      <c r="H50" s="8">
        <v>3086</v>
      </c>
      <c r="I50" s="28">
        <f t="shared" ref="I50" si="68">IFERROR(H50/H$36,"")</f>
        <v>1.6106471816283927E-2</v>
      </c>
    </row>
    <row r="51" spans="1:9" x14ac:dyDescent="0.25">
      <c r="A51" s="3" t="s">
        <v>37</v>
      </c>
      <c r="B51" s="8">
        <v>182631</v>
      </c>
      <c r="C51" s="28">
        <f t="shared" si="0"/>
        <v>0.29644713391097705</v>
      </c>
      <c r="D51" s="8">
        <v>142232</v>
      </c>
      <c r="E51" s="28">
        <f t="shared" si="0"/>
        <v>0.29534142467061891</v>
      </c>
      <c r="F51" s="8">
        <v>133918</v>
      </c>
      <c r="G51" s="28">
        <f t="shared" ref="G51" si="69">IFERROR(F51/F$36,"")</f>
        <v>0.52066639451021557</v>
      </c>
      <c r="H51" s="8">
        <v>85073</v>
      </c>
      <c r="I51" s="28">
        <f t="shared" ref="I51" si="70">IFERROR(H51/H$36,"")</f>
        <v>0.44401356993736951</v>
      </c>
    </row>
    <row r="52" spans="1:9" x14ac:dyDescent="0.25">
      <c r="A52" s="3" t="s">
        <v>117</v>
      </c>
      <c r="B52" s="8">
        <v>24439</v>
      </c>
      <c r="C52" s="28">
        <f t="shared" si="0"/>
        <v>3.966945100037983E-2</v>
      </c>
      <c r="D52" s="8">
        <v>15288</v>
      </c>
      <c r="E52" s="28">
        <f t="shared" si="0"/>
        <v>3.1745174787420706E-2</v>
      </c>
      <c r="F52" s="8">
        <v>11781</v>
      </c>
      <c r="G52" s="28">
        <f t="shared" ref="G52" si="71">IFERROR(F52/F$36,"")</f>
        <v>4.5803930716743456E-2</v>
      </c>
      <c r="H52" s="8">
        <v>9541</v>
      </c>
      <c r="I52" s="28">
        <f t="shared" ref="I52" si="72">IFERROR(H52/H$36,"")</f>
        <v>4.9796450939457206E-2</v>
      </c>
    </row>
    <row r="53" spans="1:9" x14ac:dyDescent="0.25">
      <c r="A53" s="3" t="s">
        <v>36</v>
      </c>
      <c r="B53" s="8">
        <v>12996</v>
      </c>
      <c r="C53" s="28">
        <f t="shared" si="0"/>
        <v>2.1095142403573644E-2</v>
      </c>
      <c r="D53" s="8">
        <v>8993</v>
      </c>
      <c r="E53" s="28">
        <f t="shared" si="0"/>
        <v>1.8673754373578912E-2</v>
      </c>
      <c r="F53" s="8">
        <v>7423</v>
      </c>
      <c r="G53" s="28">
        <f t="shared" ref="G53" si="73">IFERROR(F53/F$36,"")</f>
        <v>2.8860247662370483E-2</v>
      </c>
      <c r="H53" s="8">
        <v>4817</v>
      </c>
      <c r="I53" s="28">
        <f t="shared" ref="I53" si="74">IFERROR(H53/H$36,"")</f>
        <v>2.5140918580375784E-2</v>
      </c>
    </row>
    <row r="54" spans="1:9" x14ac:dyDescent="0.25">
      <c r="A54" s="3" t="s">
        <v>118</v>
      </c>
      <c r="B54" s="8">
        <v>220066</v>
      </c>
      <c r="C54" s="28">
        <f t="shared" si="0"/>
        <v>0.35721172731493056</v>
      </c>
      <c r="D54" s="8">
        <v>166513</v>
      </c>
      <c r="E54" s="28">
        <f t="shared" si="0"/>
        <v>0.34576035383161852</v>
      </c>
      <c r="F54" s="8">
        <v>153122</v>
      </c>
      <c r="G54" s="28">
        <f t="shared" ref="G54" si="75">IFERROR(F54/F$36,"")</f>
        <v>0.59533057288932956</v>
      </c>
      <c r="H54" s="8">
        <v>99431</v>
      </c>
      <c r="I54" s="28">
        <f t="shared" ref="I54" si="76">IFERROR(H54/H$36,"")</f>
        <v>0.5189509394572025</v>
      </c>
    </row>
    <row r="55" spans="1:9" x14ac:dyDescent="0.25">
      <c r="A55" s="3" t="s">
        <v>119</v>
      </c>
      <c r="B55" s="9" t="s">
        <v>29</v>
      </c>
      <c r="C55" s="28" t="str">
        <f t="shared" si="0"/>
        <v/>
      </c>
      <c r="D55" s="9" t="s">
        <v>29</v>
      </c>
      <c r="E55" s="28" t="str">
        <f t="shared" si="0"/>
        <v/>
      </c>
      <c r="F55" s="8">
        <v>42222</v>
      </c>
      <c r="G55" s="28">
        <f t="shared" ref="G55" si="77">IFERROR(F55/F$36,"")</f>
        <v>0.16415699539278009</v>
      </c>
      <c r="H55" s="8">
        <v>42222</v>
      </c>
      <c r="I55" s="28">
        <f t="shared" ref="I55" si="78">IFERROR(H55/H$36,"")</f>
        <v>0.22036534446764092</v>
      </c>
    </row>
    <row r="56" spans="1:9" x14ac:dyDescent="0.25">
      <c r="A56" s="3" t="s">
        <v>120</v>
      </c>
      <c r="B56" s="8">
        <v>1</v>
      </c>
      <c r="C56" s="28">
        <f t="shared" si="0"/>
        <v>1.6232027088006804E-6</v>
      </c>
      <c r="D56" s="8">
        <v>1</v>
      </c>
      <c r="E56" s="28">
        <f t="shared" si="0"/>
        <v>2.0764766344466711E-6</v>
      </c>
      <c r="F56" s="9" t="s">
        <v>29</v>
      </c>
      <c r="G56" s="28" t="str">
        <f t="shared" ref="G56" si="79">IFERROR(F56/F$36,"")</f>
        <v/>
      </c>
      <c r="H56" s="9" t="s">
        <v>29</v>
      </c>
      <c r="I56" s="28" t="str">
        <f t="shared" ref="I56" si="80">IFERROR(H56/H$36,"")</f>
        <v/>
      </c>
    </row>
    <row r="57" spans="1:9" x14ac:dyDescent="0.25">
      <c r="A57" s="3" t="s">
        <v>121</v>
      </c>
      <c r="B57" s="8">
        <v>1</v>
      </c>
      <c r="C57" s="28">
        <f t="shared" si="0"/>
        <v>1.6232027088006804E-6</v>
      </c>
      <c r="D57" s="8">
        <v>1</v>
      </c>
      <c r="E57" s="28">
        <f t="shared" si="0"/>
        <v>2.0764766344466711E-6</v>
      </c>
      <c r="F57" s="9" t="s">
        <v>29</v>
      </c>
      <c r="G57" s="28" t="str">
        <f t="shared" ref="G57" si="81">IFERROR(F57/F$36,"")</f>
        <v/>
      </c>
      <c r="H57" s="9" t="s">
        <v>29</v>
      </c>
      <c r="I57" s="28" t="str">
        <f t="shared" ref="I57" si="82">IFERROR(H57/H$36,"")</f>
        <v/>
      </c>
    </row>
    <row r="58" spans="1:9" x14ac:dyDescent="0.25">
      <c r="A58" s="3" t="s">
        <v>35</v>
      </c>
      <c r="B58" s="9" t="s">
        <v>29</v>
      </c>
      <c r="C58" s="28" t="str">
        <f t="shared" si="0"/>
        <v/>
      </c>
      <c r="D58" s="9" t="s">
        <v>29</v>
      </c>
      <c r="E58" s="28" t="str">
        <f t="shared" si="0"/>
        <v/>
      </c>
      <c r="F58" s="8">
        <v>1</v>
      </c>
      <c r="G58" s="28">
        <f t="shared" ref="G58" si="83">IFERROR(F58/F$36,"")</f>
        <v>3.8879493011411128E-6</v>
      </c>
      <c r="H58" s="9" t="s">
        <v>29</v>
      </c>
      <c r="I58" s="28" t="str">
        <f t="shared" ref="I58" si="84">IFERROR(H58/H$36,"")</f>
        <v/>
      </c>
    </row>
    <row r="59" spans="1:9" x14ac:dyDescent="0.25">
      <c r="A59" s="3" t="s">
        <v>34</v>
      </c>
      <c r="B59" s="8">
        <v>279511</v>
      </c>
      <c r="C59" s="28">
        <f t="shared" si="0"/>
        <v>0.45370301233958699</v>
      </c>
      <c r="D59" s="8">
        <v>235312</v>
      </c>
      <c r="E59" s="28">
        <f t="shared" si="0"/>
        <v>0.48861986980491501</v>
      </c>
      <c r="F59" s="8">
        <v>27002</v>
      </c>
      <c r="G59" s="28">
        <f t="shared" ref="G59" si="85">IFERROR(F59/F$36,"")</f>
        <v>0.10498240702941233</v>
      </c>
      <c r="H59" s="8">
        <v>10938</v>
      </c>
      <c r="I59" s="28">
        <f t="shared" ref="I59" si="86">IFERROR(H59/H$36,"")</f>
        <v>5.7087682672233818E-2</v>
      </c>
    </row>
    <row r="60" spans="1:9" x14ac:dyDescent="0.25">
      <c r="A60" s="3" t="s">
        <v>31</v>
      </c>
      <c r="B60" s="8">
        <v>-187</v>
      </c>
      <c r="C60" s="28">
        <f t="shared" si="0"/>
        <v>-3.0353890654572722E-4</v>
      </c>
      <c r="D60" s="9" t="s">
        <v>29</v>
      </c>
      <c r="E60" s="28" t="str">
        <f t="shared" si="0"/>
        <v/>
      </c>
      <c r="F60" s="9" t="s">
        <v>29</v>
      </c>
      <c r="G60" s="28" t="str">
        <f t="shared" ref="G60" si="87">IFERROR(F60/F$36,"")</f>
        <v/>
      </c>
      <c r="H60" s="9" t="s">
        <v>29</v>
      </c>
      <c r="I60" s="28" t="str">
        <f t="shared" ref="I60" si="88">IFERROR(H60/H$36,"")</f>
        <v/>
      </c>
    </row>
    <row r="61" spans="1:9" x14ac:dyDescent="0.25">
      <c r="A61" s="3" t="s">
        <v>33</v>
      </c>
      <c r="B61" s="8">
        <v>116674</v>
      </c>
      <c r="C61" s="28">
        <f t="shared" si="0"/>
        <v>0.1893855528466106</v>
      </c>
      <c r="D61" s="8">
        <v>79758</v>
      </c>
      <c r="E61" s="28">
        <f t="shared" si="0"/>
        <v>0.16561562341019759</v>
      </c>
      <c r="F61" s="8">
        <v>34858</v>
      </c>
      <c r="G61" s="28">
        <f t="shared" ref="G61" si="89">IFERROR(F61/F$36,"")</f>
        <v>0.13552613673917693</v>
      </c>
      <c r="H61" s="8">
        <v>39009</v>
      </c>
      <c r="I61" s="28">
        <f t="shared" ref="I61" si="90">IFERROR(H61/H$36,"")</f>
        <v>0.20359603340292276</v>
      </c>
    </row>
    <row r="62" spans="1:9" x14ac:dyDescent="0.25">
      <c r="A62" s="3" t="s">
        <v>30</v>
      </c>
      <c r="B62" s="8">
        <v>396000</v>
      </c>
      <c r="C62" s="28">
        <f t="shared" si="0"/>
        <v>0.64278827268506944</v>
      </c>
      <c r="D62" s="8">
        <v>315072</v>
      </c>
      <c r="E62" s="28">
        <f t="shared" si="0"/>
        <v>0.65423964616838148</v>
      </c>
      <c r="F62" s="8">
        <v>61861</v>
      </c>
      <c r="G62" s="28">
        <f t="shared" ref="G62" si="91">IFERROR(F62/F$36,"")</f>
        <v>0.24051243171789041</v>
      </c>
      <c r="H62" s="8">
        <v>49947</v>
      </c>
      <c r="I62" s="28">
        <f t="shared" ref="I62" si="92">IFERROR(H62/H$36,"")</f>
        <v>0.26068371607515656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1783B-CE09-4458-AA2E-6C73D9AFD01F}">
  <sheetPr codeName="Sheet6"/>
  <dimension ref="A4:I47"/>
  <sheetViews>
    <sheetView workbookViewId="0">
      <selection activeCell="B19" sqref="B19"/>
    </sheetView>
  </sheetViews>
  <sheetFormatPr defaultRowHeight="12.5" x14ac:dyDescent="0.25"/>
  <cols>
    <col min="1" max="1" width="50" customWidth="1"/>
    <col min="2" max="200" width="12" customWidth="1"/>
  </cols>
  <sheetData>
    <row r="4" spans="1:9" x14ac:dyDescent="0.25">
      <c r="A4" s="1" t="s">
        <v>0</v>
      </c>
    </row>
    <row r="5" spans="1:9" ht="20" x14ac:dyDescent="0.4">
      <c r="A5" s="11" t="s">
        <v>86</v>
      </c>
    </row>
    <row r="7" spans="1:9" x14ac:dyDescent="0.25">
      <c r="A7" s="4" t="s">
        <v>1</v>
      </c>
    </row>
    <row r="10" spans="1:9" ht="13" x14ac:dyDescent="0.25">
      <c r="A10" s="10" t="s">
        <v>57</v>
      </c>
    </row>
    <row r="11" spans="1:9" ht="13" x14ac:dyDescent="0.25">
      <c r="A11" s="2" t="s">
        <v>55</v>
      </c>
      <c r="B11" s="5" t="s">
        <v>87</v>
      </c>
      <c r="C11" s="2"/>
      <c r="D11" s="5" t="s">
        <v>88</v>
      </c>
      <c r="E11" s="2"/>
      <c r="F11" s="5" t="s">
        <v>89</v>
      </c>
      <c r="G11" s="2"/>
      <c r="H11" s="5" t="s">
        <v>90</v>
      </c>
      <c r="I11" s="2"/>
    </row>
    <row r="12" spans="1:9" ht="13" x14ac:dyDescent="0.25">
      <c r="A12" s="2" t="s">
        <v>54</v>
      </c>
      <c r="B12" s="5" t="s">
        <v>53</v>
      </c>
      <c r="C12" s="2"/>
      <c r="D12" s="5" t="s">
        <v>53</v>
      </c>
      <c r="E12" s="2"/>
      <c r="F12" s="5" t="s">
        <v>53</v>
      </c>
      <c r="G12" s="2"/>
      <c r="H12" s="5" t="s">
        <v>53</v>
      </c>
      <c r="I12" s="2"/>
    </row>
    <row r="13" spans="1:9" ht="13" x14ac:dyDescent="0.25">
      <c r="A13" s="2" t="s">
        <v>52</v>
      </c>
      <c r="B13" s="5" t="s">
        <v>51</v>
      </c>
      <c r="C13" s="2"/>
      <c r="D13" s="5" t="s">
        <v>51</v>
      </c>
      <c r="E13" s="2"/>
      <c r="F13" s="5" t="s">
        <v>51</v>
      </c>
      <c r="G13" s="2"/>
      <c r="H13" s="5" t="s">
        <v>51</v>
      </c>
      <c r="I13" s="2"/>
    </row>
    <row r="14" spans="1:9" ht="13" x14ac:dyDescent="0.25">
      <c r="A14" s="2" t="s">
        <v>50</v>
      </c>
      <c r="B14" s="5" t="s">
        <v>49</v>
      </c>
      <c r="C14" s="2"/>
      <c r="D14" s="5" t="s">
        <v>49</v>
      </c>
      <c r="E14" s="2"/>
      <c r="F14" s="5" t="s">
        <v>49</v>
      </c>
      <c r="G14" s="2"/>
      <c r="H14" s="5" t="s">
        <v>49</v>
      </c>
      <c r="I14" s="2"/>
    </row>
    <row r="15" spans="1:9" ht="13" x14ac:dyDescent="0.25">
      <c r="A15" s="2" t="s">
        <v>48</v>
      </c>
      <c r="B15" s="5" t="s">
        <v>47</v>
      </c>
      <c r="C15" s="2"/>
      <c r="D15" s="5" t="s">
        <v>47</v>
      </c>
      <c r="E15" s="2"/>
      <c r="F15" s="5" t="s">
        <v>47</v>
      </c>
      <c r="G15" s="2"/>
      <c r="H15" s="5" t="s">
        <v>47</v>
      </c>
      <c r="I15" s="2"/>
    </row>
    <row r="16" spans="1:9" x14ac:dyDescent="0.25">
      <c r="A16" s="3" t="s">
        <v>122</v>
      </c>
      <c r="B16" s="8">
        <v>1577558</v>
      </c>
      <c r="C16" s="28">
        <f>IFERROR(B16/B$16,"")</f>
        <v>1</v>
      </c>
      <c r="D16" s="8">
        <v>1226505</v>
      </c>
      <c r="E16" s="28">
        <f>IFERROR(D16/D$16,"")</f>
        <v>1</v>
      </c>
      <c r="F16" s="8">
        <v>977139</v>
      </c>
      <c r="G16" s="28">
        <f>IFERROR(F16/F$16,"")</f>
        <v>1</v>
      </c>
      <c r="H16" s="8">
        <v>730313</v>
      </c>
      <c r="I16" s="28">
        <f>IFERROR(H16/H$16,"")</f>
        <v>1</v>
      </c>
    </row>
    <row r="17" spans="1:9" x14ac:dyDescent="0.25">
      <c r="A17" s="3" t="s">
        <v>123</v>
      </c>
      <c r="B17" s="8">
        <v>874429</v>
      </c>
      <c r="C17" s="28">
        <f t="shared" ref="C17:E47" si="0">IFERROR(B17/B$16,"")</f>
        <v>0.5542927740216208</v>
      </c>
      <c r="D17" s="8">
        <v>690483</v>
      </c>
      <c r="E17" s="28">
        <f t="shared" si="0"/>
        <v>0.56296794550368734</v>
      </c>
      <c r="F17" s="8">
        <v>542718</v>
      </c>
      <c r="G17" s="28">
        <f t="shared" ref="G17" si="1">IFERROR(F17/F$16,"")</f>
        <v>0.55541535032375133</v>
      </c>
      <c r="H17" s="8">
        <v>407064</v>
      </c>
      <c r="I17" s="28">
        <f t="shared" ref="I17" si="2">IFERROR(H17/H$16,"")</f>
        <v>0.55738293033261077</v>
      </c>
    </row>
    <row r="18" spans="1:9" x14ac:dyDescent="0.25">
      <c r="A18" s="3" t="s">
        <v>58</v>
      </c>
      <c r="B18" s="8">
        <v>703129</v>
      </c>
      <c r="C18" s="28">
        <f t="shared" si="0"/>
        <v>0.44570722597837925</v>
      </c>
      <c r="D18" s="8">
        <v>536022</v>
      </c>
      <c r="E18" s="28">
        <f t="shared" si="0"/>
        <v>0.43703205449631272</v>
      </c>
      <c r="F18" s="8">
        <v>434421</v>
      </c>
      <c r="G18" s="28">
        <f t="shared" ref="G18" si="3">IFERROR(F18/F$16,"")</f>
        <v>0.44458464967624872</v>
      </c>
      <c r="H18" s="8">
        <v>323249</v>
      </c>
      <c r="I18" s="28">
        <f t="shared" ref="I18" si="4">IFERROR(H18/H$16,"")</f>
        <v>0.44261706966738917</v>
      </c>
    </row>
    <row r="19" spans="1:9" x14ac:dyDescent="0.25">
      <c r="A19" s="3" t="s">
        <v>59</v>
      </c>
      <c r="B19" s="8">
        <v>679634</v>
      </c>
      <c r="C19" s="28">
        <f t="shared" si="0"/>
        <v>0.43081395422545476</v>
      </c>
      <c r="D19" s="8">
        <v>492998</v>
      </c>
      <c r="E19" s="28">
        <f t="shared" si="0"/>
        <v>0.40195351833054083</v>
      </c>
      <c r="F19" s="8">
        <v>402781</v>
      </c>
      <c r="G19" s="28">
        <f t="shared" ref="G19" si="5">IFERROR(F19/F$16,"")</f>
        <v>0.4122044049004287</v>
      </c>
      <c r="H19" s="8">
        <v>259021</v>
      </c>
      <c r="I19" s="28">
        <f t="shared" ref="I19" si="6">IFERROR(H19/H$16,"")</f>
        <v>0.35467121631410092</v>
      </c>
    </row>
    <row r="20" spans="1:9" x14ac:dyDescent="0.25">
      <c r="A20" s="3" t="s">
        <v>60</v>
      </c>
      <c r="B20" s="8">
        <v>23495</v>
      </c>
      <c r="C20" s="28">
        <f t="shared" si="0"/>
        <v>1.4893271752924457E-2</v>
      </c>
      <c r="D20" s="8">
        <v>43024</v>
      </c>
      <c r="E20" s="28">
        <f t="shared" si="0"/>
        <v>3.5078536165771848E-2</v>
      </c>
      <c r="F20" s="8">
        <v>31640</v>
      </c>
      <c r="G20" s="28">
        <f t="shared" ref="G20" si="7">IFERROR(F20/F$16,"")</f>
        <v>3.2380244775820022E-2</v>
      </c>
      <c r="H20" s="8">
        <v>64228</v>
      </c>
      <c r="I20" s="28">
        <f t="shared" ref="I20" si="8">IFERROR(H20/H$16,"")</f>
        <v>8.794585335328825E-2</v>
      </c>
    </row>
    <row r="21" spans="1:9" x14ac:dyDescent="0.25">
      <c r="A21" s="3" t="s">
        <v>124</v>
      </c>
      <c r="B21" s="9" t="s">
        <v>29</v>
      </c>
      <c r="C21" s="28" t="str">
        <f t="shared" si="0"/>
        <v/>
      </c>
      <c r="D21" s="8">
        <v>10685</v>
      </c>
      <c r="E21" s="28">
        <f t="shared" si="0"/>
        <v>8.7117459773910413E-3</v>
      </c>
      <c r="F21" s="8">
        <v>-18881</v>
      </c>
      <c r="G21" s="28">
        <f t="shared" ref="G21" si="9">IFERROR(F21/F$16,"")</f>
        <v>-1.9322737092675658E-2</v>
      </c>
      <c r="H21" s="8">
        <v>-3019</v>
      </c>
      <c r="I21" s="28">
        <f t="shared" ref="I21" si="10">IFERROR(H21/H$16,"")</f>
        <v>-4.1338439819638972E-3</v>
      </c>
    </row>
    <row r="22" spans="1:9" x14ac:dyDescent="0.25">
      <c r="A22" s="3" t="s">
        <v>61</v>
      </c>
      <c r="B22" s="8">
        <v>5791</v>
      </c>
      <c r="C22" s="28">
        <f t="shared" si="0"/>
        <v>3.6708634484437339E-3</v>
      </c>
      <c r="D22" s="9" t="s">
        <v>29</v>
      </c>
      <c r="E22" s="28" t="str">
        <f t="shared" si="0"/>
        <v/>
      </c>
      <c r="F22" s="9" t="s">
        <v>29</v>
      </c>
      <c r="G22" s="28" t="str">
        <f t="shared" ref="G22" si="11">IFERROR(F22/F$16,"")</f>
        <v/>
      </c>
      <c r="H22" s="9" t="s">
        <v>29</v>
      </c>
      <c r="I22" s="28" t="str">
        <f t="shared" ref="I22" si="12">IFERROR(H22/H$16,"")</f>
        <v/>
      </c>
    </row>
    <row r="23" spans="1:9" x14ac:dyDescent="0.25">
      <c r="A23" s="3" t="s">
        <v>125</v>
      </c>
      <c r="B23" s="8">
        <v>1535</v>
      </c>
      <c r="C23" s="28">
        <f t="shared" si="0"/>
        <v>9.7302286191696275E-4</v>
      </c>
      <c r="D23" s="8">
        <v>1004</v>
      </c>
      <c r="E23" s="28">
        <f t="shared" si="0"/>
        <v>8.185861451848953E-4</v>
      </c>
      <c r="F23" s="8">
        <v>42</v>
      </c>
      <c r="G23" s="28">
        <f t="shared" ref="G23" si="13">IFERROR(F23/F$16,"")</f>
        <v>4.2982625808610651E-5</v>
      </c>
      <c r="H23" s="8">
        <v>13</v>
      </c>
      <c r="I23" s="28">
        <f t="shared" ref="I23" si="14">IFERROR(H23/H$16,"")</f>
        <v>1.78005868716564E-5</v>
      </c>
    </row>
    <row r="24" spans="1:9" x14ac:dyDescent="0.25">
      <c r="A24" s="3" t="s">
        <v>126</v>
      </c>
      <c r="B24" s="8">
        <v>31657</v>
      </c>
      <c r="C24" s="28">
        <f t="shared" si="0"/>
        <v>2.0067091035638626E-2</v>
      </c>
      <c r="D24" s="8">
        <v>56978</v>
      </c>
      <c r="E24" s="28">
        <f t="shared" si="0"/>
        <v>4.6455579064088606E-2</v>
      </c>
      <c r="F24" s="9" t="s">
        <v>29</v>
      </c>
      <c r="G24" s="28" t="str">
        <f t="shared" ref="G24" si="15">IFERROR(F24/F$16,"")</f>
        <v/>
      </c>
      <c r="H24" s="9" t="s">
        <v>29</v>
      </c>
      <c r="I24" s="28" t="str">
        <f t="shared" ref="I24" si="16">IFERROR(H24/H$16,"")</f>
        <v/>
      </c>
    </row>
    <row r="25" spans="1:9" x14ac:dyDescent="0.25">
      <c r="A25" s="3" t="s">
        <v>127</v>
      </c>
      <c r="B25" s="8">
        <v>-836</v>
      </c>
      <c r="C25" s="28">
        <f t="shared" si="0"/>
        <v>-5.2993297235347291E-4</v>
      </c>
      <c r="D25" s="8">
        <v>-2265</v>
      </c>
      <c r="E25" s="28">
        <f t="shared" si="0"/>
        <v>-1.8467107757408245E-3</v>
      </c>
      <c r="F25" s="9" t="s">
        <v>29</v>
      </c>
      <c r="G25" s="28" t="str">
        <f t="shared" ref="G25" si="17">IFERROR(F25/F$16,"")</f>
        <v/>
      </c>
      <c r="H25" s="9" t="s">
        <v>29</v>
      </c>
      <c r="I25" s="28" t="str">
        <f t="shared" ref="I25" si="18">IFERROR(H25/H$16,"")</f>
        <v/>
      </c>
    </row>
    <row r="26" spans="1:9" x14ac:dyDescent="0.25">
      <c r="A26" s="3" t="s">
        <v>128</v>
      </c>
      <c r="B26" s="8">
        <v>30821</v>
      </c>
      <c r="C26" s="28">
        <f t="shared" si="0"/>
        <v>1.9537158063285154E-2</v>
      </c>
      <c r="D26" s="8">
        <v>54713</v>
      </c>
      <c r="E26" s="28">
        <f t="shared" si="0"/>
        <v>4.4608868288347786E-2</v>
      </c>
      <c r="F26" s="8">
        <v>12801</v>
      </c>
      <c r="G26" s="28">
        <f t="shared" ref="G26" si="19">IFERROR(F26/F$16,"")</f>
        <v>1.3100490308952974E-2</v>
      </c>
      <c r="H26" s="8">
        <v>61222</v>
      </c>
      <c r="I26" s="28">
        <f t="shared" ref="I26" si="20">IFERROR(H26/H$16,"")</f>
        <v>8.3829809958196E-2</v>
      </c>
    </row>
    <row r="27" spans="1:9" x14ac:dyDescent="0.25">
      <c r="A27" s="3" t="s">
        <v>129</v>
      </c>
      <c r="B27" s="8">
        <v>-221</v>
      </c>
      <c r="C27" s="28">
        <f t="shared" si="0"/>
        <v>-1.4008993647143242E-4</v>
      </c>
      <c r="D27" s="8">
        <v>2732</v>
      </c>
      <c r="E27" s="28">
        <f t="shared" si="0"/>
        <v>2.2274674787302129E-3</v>
      </c>
      <c r="F27" s="8">
        <v>17027</v>
      </c>
      <c r="G27" s="28">
        <f t="shared" ref="G27" si="21">IFERROR(F27/F$16,"")</f>
        <v>1.7425361181981274E-2</v>
      </c>
      <c r="H27" s="8">
        <v>29204</v>
      </c>
      <c r="I27" s="28">
        <f t="shared" ref="I27" si="22">IFERROR(H27/H$16,"")</f>
        <v>3.9988333769219502E-2</v>
      </c>
    </row>
    <row r="28" spans="1:9" x14ac:dyDescent="0.25">
      <c r="A28" s="3" t="s">
        <v>130</v>
      </c>
      <c r="B28" s="8">
        <v>2431</v>
      </c>
      <c r="C28" s="28">
        <f t="shared" si="0"/>
        <v>1.5409893011857567E-3</v>
      </c>
      <c r="D28" s="8">
        <v>493</v>
      </c>
      <c r="E28" s="28">
        <f t="shared" si="0"/>
        <v>4.0195514898023246E-4</v>
      </c>
      <c r="F28" s="8">
        <v>3096</v>
      </c>
      <c r="G28" s="28">
        <f t="shared" ref="G28" si="23">IFERROR(F28/F$16,"")</f>
        <v>3.1684335596061561E-3</v>
      </c>
      <c r="H28" s="8">
        <v>4706</v>
      </c>
      <c r="I28" s="28">
        <f t="shared" ref="I28" si="24">IFERROR(H28/H$16,"")</f>
        <v>6.4438124475396166E-3</v>
      </c>
    </row>
    <row r="29" spans="1:9" x14ac:dyDescent="0.25">
      <c r="A29" s="3" t="s">
        <v>131</v>
      </c>
      <c r="B29" s="8">
        <v>-67</v>
      </c>
      <c r="C29" s="28">
        <f t="shared" si="0"/>
        <v>-4.2470704722108473E-5</v>
      </c>
      <c r="D29" s="9" t="s">
        <v>29</v>
      </c>
      <c r="E29" s="28" t="str">
        <f t="shared" si="0"/>
        <v/>
      </c>
      <c r="F29" s="9" t="s">
        <v>29</v>
      </c>
      <c r="G29" s="28" t="str">
        <f t="shared" ref="G29" si="25">IFERROR(F29/F$16,"")</f>
        <v/>
      </c>
      <c r="H29" s="9" t="s">
        <v>29</v>
      </c>
      <c r="I29" s="28" t="str">
        <f t="shared" ref="I29" si="26">IFERROR(H29/H$16,"")</f>
        <v/>
      </c>
    </row>
    <row r="30" spans="1:9" x14ac:dyDescent="0.25">
      <c r="A30" s="3" t="s">
        <v>132</v>
      </c>
      <c r="B30" s="8">
        <v>2143</v>
      </c>
      <c r="C30" s="28">
        <f t="shared" si="0"/>
        <v>1.3584286599922159E-3</v>
      </c>
      <c r="D30" s="8">
        <v>3225</v>
      </c>
      <c r="E30" s="28">
        <f t="shared" si="0"/>
        <v>2.6294226277104454E-3</v>
      </c>
      <c r="F30" s="8">
        <v>20123</v>
      </c>
      <c r="G30" s="28">
        <f t="shared" ref="G30" si="27">IFERROR(F30/F$16,"")</f>
        <v>2.0593794741587429E-2</v>
      </c>
      <c r="H30" s="8">
        <v>33910</v>
      </c>
      <c r="I30" s="28">
        <f t="shared" ref="I30" si="28">IFERROR(H30/H$16,"")</f>
        <v>4.6432146216759118E-2</v>
      </c>
    </row>
    <row r="31" spans="1:9" x14ac:dyDescent="0.25">
      <c r="A31" s="3" t="s">
        <v>133</v>
      </c>
      <c r="B31" s="8">
        <v>-5464</v>
      </c>
      <c r="C31" s="28">
        <f t="shared" si="0"/>
        <v>-3.4635810537552345E-3</v>
      </c>
      <c r="D31" s="8">
        <v>7917</v>
      </c>
      <c r="E31" s="28">
        <f t="shared" si="0"/>
        <v>6.4549268042119684E-3</v>
      </c>
      <c r="F31" s="8">
        <v>-6009</v>
      </c>
      <c r="G31" s="28">
        <f t="shared" ref="G31" si="29">IFERROR(F31/F$16,"")</f>
        <v>-6.1495856781890804E-3</v>
      </c>
      <c r="H31" s="8">
        <v>-5458</v>
      </c>
      <c r="I31" s="28">
        <f t="shared" ref="I31" si="30">IFERROR(H31/H$16,"")</f>
        <v>-7.473507934269279E-3</v>
      </c>
    </row>
    <row r="32" spans="1:9" x14ac:dyDescent="0.25">
      <c r="A32" s="3" t="s">
        <v>134</v>
      </c>
      <c r="B32" s="8">
        <v>-2667</v>
      </c>
      <c r="C32" s="28">
        <f t="shared" si="0"/>
        <v>-1.6905876043860194E-3</v>
      </c>
      <c r="D32" s="8">
        <v>-1329</v>
      </c>
      <c r="E32" s="28">
        <f t="shared" si="0"/>
        <v>-1.083566720070444E-3</v>
      </c>
      <c r="F32" s="8">
        <v>-719</v>
      </c>
      <c r="G32" s="28">
        <f t="shared" ref="G32" si="31">IFERROR(F32/F$16,"")</f>
        <v>-7.3582161800931083E-4</v>
      </c>
      <c r="H32" s="8">
        <v>-411</v>
      </c>
      <c r="I32" s="28">
        <f t="shared" ref="I32" si="32">IFERROR(H32/H$16,"")</f>
        <v>-5.6277240032698306E-4</v>
      </c>
    </row>
    <row r="33" spans="1:9" x14ac:dyDescent="0.25">
      <c r="A33" s="3" t="s">
        <v>135</v>
      </c>
      <c r="B33" s="8">
        <v>-72</v>
      </c>
      <c r="C33" s="28">
        <f t="shared" si="0"/>
        <v>-4.5640160298385226E-5</v>
      </c>
      <c r="D33" s="9" t="s">
        <v>29</v>
      </c>
      <c r="E33" s="28" t="str">
        <f t="shared" si="0"/>
        <v/>
      </c>
      <c r="F33" s="9" t="s">
        <v>29</v>
      </c>
      <c r="G33" s="28" t="str">
        <f t="shared" ref="G33" si="33">IFERROR(F33/F$16,"")</f>
        <v/>
      </c>
      <c r="H33" s="9" t="s">
        <v>29</v>
      </c>
      <c r="I33" s="28" t="str">
        <f t="shared" ref="I33" si="34">IFERROR(H33/H$16,"")</f>
        <v/>
      </c>
    </row>
    <row r="34" spans="1:9" x14ac:dyDescent="0.25">
      <c r="A34" s="3" t="s">
        <v>136</v>
      </c>
      <c r="B34" s="8">
        <v>-8203</v>
      </c>
      <c r="C34" s="28">
        <f t="shared" si="0"/>
        <v>-5.1998088184396392E-3</v>
      </c>
      <c r="D34" s="8">
        <v>6588</v>
      </c>
      <c r="E34" s="28">
        <f t="shared" si="0"/>
        <v>5.371360084141524E-3</v>
      </c>
      <c r="F34" s="8">
        <v>-6728</v>
      </c>
      <c r="G34" s="28">
        <f t="shared" ref="G34" si="35">IFERROR(F34/F$16,"")</f>
        <v>-6.8854072961983918E-3</v>
      </c>
      <c r="H34" s="8">
        <v>-5869</v>
      </c>
      <c r="I34" s="28">
        <f t="shared" ref="I34" si="36">IFERROR(H34/H$16,"")</f>
        <v>-8.036280334596262E-3</v>
      </c>
    </row>
    <row r="35" spans="1:9" x14ac:dyDescent="0.25">
      <c r="A35" s="3" t="s">
        <v>137</v>
      </c>
      <c r="B35" s="8">
        <v>-6060</v>
      </c>
      <c r="C35" s="28">
        <f t="shared" si="0"/>
        <v>-3.8413801584474233E-3</v>
      </c>
      <c r="D35" s="8">
        <v>9813</v>
      </c>
      <c r="E35" s="28">
        <f t="shared" si="0"/>
        <v>8.0007827118519694E-3</v>
      </c>
      <c r="F35" s="8">
        <v>13395</v>
      </c>
      <c r="G35" s="28">
        <f t="shared" ref="G35" si="37">IFERROR(F35/F$16,"")</f>
        <v>1.3708387445389039E-2</v>
      </c>
      <c r="H35" s="8">
        <v>28041</v>
      </c>
      <c r="I35" s="28">
        <f t="shared" ref="I35" si="38">IFERROR(H35/H$16,"")</f>
        <v>3.8395865882162851E-2</v>
      </c>
    </row>
    <row r="36" spans="1:9" x14ac:dyDescent="0.25">
      <c r="A36" s="3" t="s">
        <v>138</v>
      </c>
      <c r="B36" s="8">
        <v>36881</v>
      </c>
      <c r="C36" s="28">
        <f t="shared" si="0"/>
        <v>2.3378538221732578E-2</v>
      </c>
      <c r="D36" s="8">
        <v>44900</v>
      </c>
      <c r="E36" s="28">
        <f t="shared" si="0"/>
        <v>3.6608085576495815E-2</v>
      </c>
      <c r="F36" s="8">
        <v>-594</v>
      </c>
      <c r="G36" s="28">
        <f t="shared" ref="G36" si="39">IFERROR(F36/F$16,"")</f>
        <v>-6.0789713643606485E-4</v>
      </c>
      <c r="H36" s="8">
        <v>33181</v>
      </c>
      <c r="I36" s="28">
        <f t="shared" ref="I36" si="40">IFERROR(H36/H$16,"")</f>
        <v>4.5433944076033156E-2</v>
      </c>
    </row>
    <row r="37" spans="1:9" x14ac:dyDescent="0.25">
      <c r="A37" s="3" t="s">
        <v>139</v>
      </c>
      <c r="B37" s="9" t="s">
        <v>29</v>
      </c>
      <c r="C37" s="28" t="str">
        <f t="shared" si="0"/>
        <v/>
      </c>
      <c r="D37" s="8">
        <v>768</v>
      </c>
      <c r="E37" s="28">
        <f t="shared" si="0"/>
        <v>6.2616948157569684E-4</v>
      </c>
      <c r="F37" s="9" t="s">
        <v>29</v>
      </c>
      <c r="G37" s="28" t="str">
        <f t="shared" ref="G37" si="41">IFERROR(F37/F$16,"")</f>
        <v/>
      </c>
      <c r="H37" s="8">
        <v>2533</v>
      </c>
      <c r="I37" s="28">
        <f t="shared" ref="I37" si="42">IFERROR(H37/H$16,"")</f>
        <v>3.4683758881465894E-3</v>
      </c>
    </row>
    <row r="38" spans="1:9" x14ac:dyDescent="0.25">
      <c r="A38" s="3" t="s">
        <v>140</v>
      </c>
      <c r="B38" s="9" t="s">
        <v>29</v>
      </c>
      <c r="C38" s="28" t="str">
        <f t="shared" si="0"/>
        <v/>
      </c>
      <c r="D38" s="8">
        <v>8591</v>
      </c>
      <c r="E38" s="28">
        <f t="shared" si="0"/>
        <v>7.0044557502823065E-3</v>
      </c>
      <c r="F38" s="9" t="s">
        <v>29</v>
      </c>
      <c r="G38" s="28" t="str">
        <f t="shared" ref="G38" si="43">IFERROR(F38/F$16,"")</f>
        <v/>
      </c>
      <c r="H38" s="8">
        <v>22437</v>
      </c>
      <c r="I38" s="28">
        <f t="shared" ref="I38" si="44">IFERROR(H38/H$16,"")</f>
        <v>3.0722443664565741E-2</v>
      </c>
    </row>
    <row r="39" spans="1:9" x14ac:dyDescent="0.25">
      <c r="A39" s="3" t="s">
        <v>141</v>
      </c>
      <c r="B39" s="8">
        <v>36863</v>
      </c>
      <c r="C39" s="28">
        <f t="shared" si="0"/>
        <v>2.3367128181657981E-2</v>
      </c>
      <c r="D39" s="8">
        <v>35541</v>
      </c>
      <c r="E39" s="28">
        <f t="shared" si="0"/>
        <v>2.8977460344637811E-2</v>
      </c>
      <c r="F39" s="8">
        <v>-594</v>
      </c>
      <c r="G39" s="28">
        <f t="shared" ref="G39" si="45">IFERROR(F39/F$16,"")</f>
        <v>-6.0789713643606485E-4</v>
      </c>
      <c r="H39" s="8">
        <v>8211</v>
      </c>
      <c r="I39" s="28">
        <f t="shared" ref="I39" si="46">IFERROR(H39/H$16,"")</f>
        <v>1.1243124523320823E-2</v>
      </c>
    </row>
    <row r="40" spans="1:9" x14ac:dyDescent="0.25">
      <c r="A40" s="3" t="s">
        <v>63</v>
      </c>
      <c r="B40" s="23">
        <v>100013.462</v>
      </c>
      <c r="C40" s="28">
        <f t="shared" si="0"/>
        <v>6.3397644967728609E-2</v>
      </c>
      <c r="D40" s="23">
        <v>75947.759000000005</v>
      </c>
      <c r="E40" s="28">
        <f t="shared" si="0"/>
        <v>6.1922094895658808E-2</v>
      </c>
      <c r="F40" s="23">
        <v>24973.931</v>
      </c>
      <c r="G40" s="28">
        <f t="shared" ref="G40" si="47">IFERROR(F40/F$16,"")</f>
        <v>2.5558217408168132E-2</v>
      </c>
      <c r="H40" s="7">
        <v>22729.89</v>
      </c>
      <c r="I40" s="28">
        <f t="shared" ref="I40" si="48">IFERROR(H40/H$16,"")</f>
        <v>3.112349088678416E-2</v>
      </c>
    </row>
    <row r="41" spans="1:9" x14ac:dyDescent="0.25">
      <c r="A41" s="3" t="s">
        <v>64</v>
      </c>
      <c r="B41" s="23">
        <v>103653.626</v>
      </c>
      <c r="C41" s="28">
        <f t="shared" si="0"/>
        <v>6.5705112585400988E-2</v>
      </c>
      <c r="D41" s="23">
        <v>81288.418000000005</v>
      </c>
      <c r="E41" s="28">
        <f t="shared" si="0"/>
        <v>6.6276466871313208E-2</v>
      </c>
      <c r="F41" s="23">
        <v>24973.931</v>
      </c>
      <c r="G41" s="28">
        <f t="shared" ref="G41" si="49">IFERROR(F41/F$16,"")</f>
        <v>2.5558217408168132E-2</v>
      </c>
      <c r="H41" s="23">
        <v>27882.844000000001</v>
      </c>
      <c r="I41" s="28">
        <f t="shared" ref="I41" si="50">IFERROR(H41/H$16,"")</f>
        <v>3.8179306680834108E-2</v>
      </c>
    </row>
    <row r="42" spans="1:9" x14ac:dyDescent="0.25">
      <c r="A42" s="3" t="s">
        <v>65</v>
      </c>
      <c r="B42" s="7">
        <v>101397.48</v>
      </c>
      <c r="C42" s="28">
        <f t="shared" si="0"/>
        <v>6.4274961681282078E-2</v>
      </c>
      <c r="D42" s="23">
        <v>98799.861000000004</v>
      </c>
      <c r="E42" s="28">
        <f t="shared" si="0"/>
        <v>8.0553981435053268E-2</v>
      </c>
      <c r="F42" s="23">
        <v>26834.535</v>
      </c>
      <c r="G42" s="28">
        <f t="shared" ref="G42" si="51">IFERROR(F42/F$16,"")</f>
        <v>2.7462351825072992E-2</v>
      </c>
      <c r="H42" s="23">
        <v>25873.434000000001</v>
      </c>
      <c r="I42" s="28">
        <f t="shared" ref="I42" si="52">IFERROR(H42/H$16,"")</f>
        <v>3.5427869968082178E-2</v>
      </c>
    </row>
    <row r="43" spans="1:9" x14ac:dyDescent="0.25">
      <c r="A43" s="3" t="s">
        <v>142</v>
      </c>
      <c r="B43" s="7">
        <v>0.37</v>
      </c>
      <c r="C43" s="28">
        <f t="shared" si="0"/>
        <v>2.3453971264447962E-7</v>
      </c>
      <c r="D43" s="7">
        <v>0.47</v>
      </c>
      <c r="E43" s="28">
        <f t="shared" si="0"/>
        <v>3.8320267752679357E-7</v>
      </c>
      <c r="F43" s="7">
        <v>-0.02</v>
      </c>
      <c r="G43" s="28">
        <f t="shared" ref="G43" si="53">IFERROR(F43/F$16,"")</f>
        <v>-2.0467917051719357E-8</v>
      </c>
      <c r="H43" s="7">
        <v>0.36</v>
      </c>
      <c r="I43" s="28">
        <f t="shared" ref="I43" si="54">IFERROR(H43/H$16,"")</f>
        <v>4.9293932875356182E-7</v>
      </c>
    </row>
    <row r="44" spans="1:9" x14ac:dyDescent="0.25">
      <c r="A44" s="3" t="s">
        <v>143</v>
      </c>
      <c r="B44" s="7">
        <v>0.36</v>
      </c>
      <c r="C44" s="28">
        <f t="shared" si="0"/>
        <v>2.2820080149192612E-7</v>
      </c>
      <c r="D44" s="7">
        <v>0.34</v>
      </c>
      <c r="E44" s="28">
        <f t="shared" si="0"/>
        <v>2.7721044757257411E-7</v>
      </c>
      <c r="F44" s="7">
        <v>-0.02</v>
      </c>
      <c r="G44" s="28">
        <f t="shared" ref="G44" si="55">IFERROR(F44/F$16,"")</f>
        <v>-2.0467917051719357E-8</v>
      </c>
      <c r="H44" s="7">
        <v>0.34</v>
      </c>
      <c r="I44" s="28">
        <f t="shared" ref="I44" si="56">IFERROR(H44/H$16,"")</f>
        <v>4.6555381048947507E-7</v>
      </c>
    </row>
    <row r="45" spans="1:9" x14ac:dyDescent="0.25">
      <c r="A45" s="3" t="s">
        <v>66</v>
      </c>
      <c r="B45" s="8">
        <v>8000</v>
      </c>
      <c r="C45" s="28">
        <f t="shared" si="0"/>
        <v>5.0711289220428026E-3</v>
      </c>
      <c r="D45" s="8">
        <v>6600</v>
      </c>
      <c r="E45" s="28">
        <f t="shared" si="0"/>
        <v>5.3811439822911439E-3</v>
      </c>
      <c r="F45" s="8">
        <v>5800</v>
      </c>
      <c r="G45" s="28">
        <f t="shared" ref="G45" si="57">IFERROR(F45/F$16,"")</f>
        <v>5.9356959449986136E-3</v>
      </c>
      <c r="H45" s="9" t="s">
        <v>29</v>
      </c>
      <c r="I45" s="28" t="str">
        <f t="shared" ref="I45" si="58">IFERROR(H45/H$16,"")</f>
        <v/>
      </c>
    </row>
    <row r="46" spans="1:9" x14ac:dyDescent="0.25">
      <c r="A46" s="3" t="s">
        <v>67</v>
      </c>
      <c r="B46" s="8">
        <v>85</v>
      </c>
      <c r="C46" s="28">
        <f t="shared" si="0"/>
        <v>5.3880744796704778E-5</v>
      </c>
      <c r="D46" s="8">
        <v>106</v>
      </c>
      <c r="E46" s="28">
        <f t="shared" si="0"/>
        <v>8.642443365497899E-5</v>
      </c>
      <c r="F46" s="9" t="s">
        <v>29</v>
      </c>
      <c r="G46" s="28" t="str">
        <f t="shared" ref="G46" si="59">IFERROR(F46/F$16,"")</f>
        <v/>
      </c>
      <c r="H46" s="9" t="s">
        <v>29</v>
      </c>
      <c r="I46" s="28" t="str">
        <f t="shared" ref="I46" si="60">IFERROR(H46/H$16,"")</f>
        <v/>
      </c>
    </row>
    <row r="47" spans="1:9" x14ac:dyDescent="0.25">
      <c r="A47" s="3" t="s">
        <v>32</v>
      </c>
      <c r="B47" s="8">
        <v>-578</v>
      </c>
      <c r="C47" s="28">
        <f t="shared" si="0"/>
        <v>-3.6638906461759253E-4</v>
      </c>
      <c r="D47" s="9" t="s">
        <v>29</v>
      </c>
      <c r="E47" s="28" t="str">
        <f t="shared" si="0"/>
        <v/>
      </c>
      <c r="F47" s="9" t="s">
        <v>29</v>
      </c>
      <c r="G47" s="28" t="str">
        <f t="shared" ref="G47" si="61">IFERROR(F47/F$16,"")</f>
        <v/>
      </c>
      <c r="H47" s="9" t="s">
        <v>29</v>
      </c>
      <c r="I47" s="28" t="str">
        <f t="shared" ref="I47" si="62">IFERROR(H47/H$16,"")</f>
        <v/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68E28-E133-486D-ABEC-D396C9807DA9}">
  <sheetPr codeName="Sheet8"/>
  <dimension ref="A4:I47"/>
  <sheetViews>
    <sheetView topLeftCell="A9" workbookViewId="0">
      <selection activeCell="E16" sqref="E16"/>
    </sheetView>
  </sheetViews>
  <sheetFormatPr defaultRowHeight="12.5" x14ac:dyDescent="0.25"/>
  <cols>
    <col min="1" max="1" width="50" customWidth="1"/>
    <col min="2" max="200" width="12" customWidth="1"/>
  </cols>
  <sheetData>
    <row r="4" spans="1:9" x14ac:dyDescent="0.25">
      <c r="A4" s="1" t="s">
        <v>0</v>
      </c>
    </row>
    <row r="5" spans="1:9" ht="20" x14ac:dyDescent="0.4">
      <c r="A5" s="11" t="s">
        <v>86</v>
      </c>
    </row>
    <row r="7" spans="1:9" x14ac:dyDescent="0.25">
      <c r="A7" s="4" t="s">
        <v>1</v>
      </c>
    </row>
    <row r="10" spans="1:9" ht="13" x14ac:dyDescent="0.25">
      <c r="A10" s="10" t="s">
        <v>57</v>
      </c>
    </row>
    <row r="11" spans="1:9" ht="13" x14ac:dyDescent="0.25">
      <c r="A11" s="2" t="s">
        <v>55</v>
      </c>
      <c r="B11" s="5" t="s">
        <v>87</v>
      </c>
      <c r="C11" s="2"/>
      <c r="D11" s="5" t="s">
        <v>88</v>
      </c>
      <c r="E11" s="2"/>
      <c r="F11" s="5" t="s">
        <v>89</v>
      </c>
      <c r="G11" s="2"/>
      <c r="H11" s="5" t="s">
        <v>90</v>
      </c>
      <c r="I11" s="2"/>
    </row>
    <row r="12" spans="1:9" ht="13" x14ac:dyDescent="0.25">
      <c r="A12" s="2" t="s">
        <v>54</v>
      </c>
      <c r="B12" s="5" t="s">
        <v>53</v>
      </c>
      <c r="C12" s="2"/>
      <c r="D12" s="5" t="s">
        <v>53</v>
      </c>
      <c r="E12" s="2"/>
      <c r="F12" s="5" t="s">
        <v>53</v>
      </c>
      <c r="G12" s="2"/>
      <c r="H12" s="5" t="s">
        <v>53</v>
      </c>
      <c r="I12" s="2"/>
    </row>
    <row r="13" spans="1:9" ht="13" x14ac:dyDescent="0.25">
      <c r="A13" s="2" t="s">
        <v>52</v>
      </c>
      <c r="B13" s="5" t="s">
        <v>51</v>
      </c>
      <c r="C13" s="2"/>
      <c r="D13" s="5" t="s">
        <v>51</v>
      </c>
      <c r="E13" s="2"/>
      <c r="F13" s="5" t="s">
        <v>51</v>
      </c>
      <c r="G13" s="2"/>
      <c r="H13" s="5" t="s">
        <v>51</v>
      </c>
      <c r="I13" s="2"/>
    </row>
    <row r="14" spans="1:9" ht="13" x14ac:dyDescent="0.25">
      <c r="A14" s="2" t="s">
        <v>50</v>
      </c>
      <c r="B14" s="5" t="s">
        <v>49</v>
      </c>
      <c r="C14" s="2"/>
      <c r="D14" s="5" t="s">
        <v>49</v>
      </c>
      <c r="E14" s="2"/>
      <c r="F14" s="5" t="s">
        <v>49</v>
      </c>
      <c r="G14" s="2"/>
      <c r="H14" s="5" t="s">
        <v>49</v>
      </c>
      <c r="I14" s="2"/>
    </row>
    <row r="15" spans="1:9" ht="13" x14ac:dyDescent="0.25">
      <c r="A15" s="2" t="s">
        <v>48</v>
      </c>
      <c r="B15" s="5" t="s">
        <v>47</v>
      </c>
      <c r="C15" s="2"/>
      <c r="D15" s="5" t="s">
        <v>47</v>
      </c>
      <c r="E15" s="2"/>
      <c r="F15" s="5" t="s">
        <v>47</v>
      </c>
      <c r="G15" s="2"/>
      <c r="H15" s="5" t="s">
        <v>47</v>
      </c>
      <c r="I15" s="2"/>
    </row>
    <row r="16" spans="1:9" x14ac:dyDescent="0.25">
      <c r="A16" s="3" t="s">
        <v>122</v>
      </c>
      <c r="B16" s="8">
        <v>1577558</v>
      </c>
      <c r="C16" s="28">
        <f>B16/D16-1</f>
        <v>0.28622223309322026</v>
      </c>
      <c r="D16" s="8">
        <v>1226505</v>
      </c>
      <c r="E16" s="28">
        <f>D16/F16-1</f>
        <v>0.25520013017595256</v>
      </c>
      <c r="F16" s="8">
        <v>977139</v>
      </c>
      <c r="G16" s="28">
        <f>F16/H16-1</f>
        <v>0.33797289655257412</v>
      </c>
      <c r="H16" s="8">
        <v>730313</v>
      </c>
      <c r="I16" s="28"/>
    </row>
    <row r="17" spans="1:9" x14ac:dyDescent="0.25">
      <c r="A17" s="3" t="s">
        <v>123</v>
      </c>
      <c r="B17" s="8">
        <v>874429</v>
      </c>
      <c r="C17" s="28">
        <f t="shared" ref="C17:E47" si="0">B17/D17-1</f>
        <v>0.26640192444998645</v>
      </c>
      <c r="D17" s="8">
        <v>690483</v>
      </c>
      <c r="E17" s="28">
        <f t="shared" si="0"/>
        <v>0.27226847091859852</v>
      </c>
      <c r="F17" s="8">
        <v>542718</v>
      </c>
      <c r="G17" s="28">
        <f t="shared" ref="G17" si="1">F17/H17-1</f>
        <v>0.33324980838393969</v>
      </c>
      <c r="H17" s="8">
        <v>407064</v>
      </c>
      <c r="I17" s="28"/>
    </row>
    <row r="18" spans="1:9" x14ac:dyDescent="0.25">
      <c r="A18" s="3" t="s">
        <v>58</v>
      </c>
      <c r="B18" s="8">
        <v>703129</v>
      </c>
      <c r="C18" s="28">
        <f t="shared" si="0"/>
        <v>0.31175399517183999</v>
      </c>
      <c r="D18" s="8">
        <v>536022</v>
      </c>
      <c r="E18" s="28">
        <f t="shared" si="0"/>
        <v>0.2338768153473243</v>
      </c>
      <c r="F18" s="8">
        <v>434421</v>
      </c>
      <c r="G18" s="28">
        <f t="shared" ref="G18" si="2">F18/H18-1</f>
        <v>0.34392063084495228</v>
      </c>
      <c r="H18" s="8">
        <v>323249</v>
      </c>
      <c r="I18" s="28"/>
    </row>
    <row r="19" spans="1:9" x14ac:dyDescent="0.25">
      <c r="A19" s="3" t="s">
        <v>59</v>
      </c>
      <c r="B19" s="8">
        <v>679634</v>
      </c>
      <c r="C19" s="28">
        <f t="shared" si="0"/>
        <v>0.37857354390890019</v>
      </c>
      <c r="D19" s="8">
        <v>492998</v>
      </c>
      <c r="E19" s="28">
        <f t="shared" si="0"/>
        <v>0.22398524260081776</v>
      </c>
      <c r="F19" s="8">
        <v>402781</v>
      </c>
      <c r="G19" s="28">
        <f t="shared" ref="G19" si="3">F19/H19-1</f>
        <v>0.55501291401083308</v>
      </c>
      <c r="H19" s="8">
        <v>259021</v>
      </c>
      <c r="I19" s="28"/>
    </row>
    <row r="20" spans="1:9" x14ac:dyDescent="0.25">
      <c r="A20" s="3" t="s">
        <v>60</v>
      </c>
      <c r="B20" s="8">
        <v>23495</v>
      </c>
      <c r="C20" s="28">
        <f t="shared" si="0"/>
        <v>-0.45390944589066573</v>
      </c>
      <c r="D20" s="8">
        <v>43024</v>
      </c>
      <c r="E20" s="28">
        <f t="shared" si="0"/>
        <v>0.35979772439949431</v>
      </c>
      <c r="F20" s="8">
        <v>31640</v>
      </c>
      <c r="G20" s="28">
        <f t="shared" ref="G20" si="4">F20/H20-1</f>
        <v>-0.50737995889643139</v>
      </c>
      <c r="H20" s="8">
        <v>64228</v>
      </c>
      <c r="I20" s="28"/>
    </row>
    <row r="21" spans="1:9" x14ac:dyDescent="0.25">
      <c r="A21" s="3" t="s">
        <v>124</v>
      </c>
      <c r="B21" s="9" t="s">
        <v>29</v>
      </c>
      <c r="C21" s="28" t="e">
        <f t="shared" si="0"/>
        <v>#VALUE!</v>
      </c>
      <c r="D21" s="8">
        <v>10685</v>
      </c>
      <c r="E21" s="28">
        <f t="shared" si="0"/>
        <v>-1.565912822414067</v>
      </c>
      <c r="F21" s="8">
        <v>-18881</v>
      </c>
      <c r="G21" s="28">
        <f t="shared" ref="G21" si="5">F21/H21-1</f>
        <v>5.2540576349784693</v>
      </c>
      <c r="H21" s="8">
        <v>-3019</v>
      </c>
      <c r="I21" s="28"/>
    </row>
    <row r="22" spans="1:9" x14ac:dyDescent="0.25">
      <c r="A22" s="3" t="s">
        <v>61</v>
      </c>
      <c r="B22" s="8">
        <v>5791</v>
      </c>
      <c r="C22" s="28" t="e">
        <f t="shared" si="0"/>
        <v>#VALUE!</v>
      </c>
      <c r="D22" s="9" t="s">
        <v>29</v>
      </c>
      <c r="E22" s="28" t="e">
        <f t="shared" si="0"/>
        <v>#VALUE!</v>
      </c>
      <c r="F22" s="9" t="s">
        <v>29</v>
      </c>
      <c r="G22" s="28" t="e">
        <f t="shared" ref="G22" si="6">F22/H22-1</f>
        <v>#VALUE!</v>
      </c>
      <c r="H22" s="9" t="s">
        <v>29</v>
      </c>
      <c r="I22" s="28"/>
    </row>
    <row r="23" spans="1:9" x14ac:dyDescent="0.25">
      <c r="A23" s="3" t="s">
        <v>125</v>
      </c>
      <c r="B23" s="8">
        <v>1535</v>
      </c>
      <c r="C23" s="28">
        <f t="shared" si="0"/>
        <v>0.5288844621513944</v>
      </c>
      <c r="D23" s="8">
        <v>1004</v>
      </c>
      <c r="E23" s="28">
        <f t="shared" si="0"/>
        <v>22.904761904761905</v>
      </c>
      <c r="F23" s="8">
        <v>42</v>
      </c>
      <c r="G23" s="28">
        <f t="shared" ref="G23" si="7">F23/H23-1</f>
        <v>2.2307692307692308</v>
      </c>
      <c r="H23" s="8">
        <v>13</v>
      </c>
      <c r="I23" s="28"/>
    </row>
    <row r="24" spans="1:9" x14ac:dyDescent="0.25">
      <c r="A24" s="3" t="s">
        <v>126</v>
      </c>
      <c r="B24" s="8">
        <v>31657</v>
      </c>
      <c r="C24" s="28">
        <f t="shared" si="0"/>
        <v>-0.44439959282530095</v>
      </c>
      <c r="D24" s="8">
        <v>56978</v>
      </c>
      <c r="E24" s="28" t="e">
        <f t="shared" si="0"/>
        <v>#VALUE!</v>
      </c>
      <c r="F24" s="9" t="s">
        <v>29</v>
      </c>
      <c r="G24" s="28" t="e">
        <f t="shared" ref="G24" si="8">F24/H24-1</f>
        <v>#VALUE!</v>
      </c>
      <c r="H24" s="9" t="s">
        <v>29</v>
      </c>
      <c r="I24" s="28"/>
    </row>
    <row r="25" spans="1:9" x14ac:dyDescent="0.25">
      <c r="A25" s="3" t="s">
        <v>127</v>
      </c>
      <c r="B25" s="8">
        <v>-836</v>
      </c>
      <c r="C25" s="28">
        <f t="shared" si="0"/>
        <v>-0.63090507726269318</v>
      </c>
      <c r="D25" s="8">
        <v>-2265</v>
      </c>
      <c r="E25" s="28" t="e">
        <f t="shared" si="0"/>
        <v>#VALUE!</v>
      </c>
      <c r="F25" s="9" t="s">
        <v>29</v>
      </c>
      <c r="G25" s="28" t="e">
        <f t="shared" ref="G25" si="9">F25/H25-1</f>
        <v>#VALUE!</v>
      </c>
      <c r="H25" s="9" t="s">
        <v>29</v>
      </c>
      <c r="I25" s="28"/>
    </row>
    <row r="26" spans="1:9" x14ac:dyDescent="0.25">
      <c r="A26" s="3" t="s">
        <v>128</v>
      </c>
      <c r="B26" s="8">
        <v>30821</v>
      </c>
      <c r="C26" s="28">
        <f t="shared" si="0"/>
        <v>-0.43667866868934258</v>
      </c>
      <c r="D26" s="8">
        <v>54713</v>
      </c>
      <c r="E26" s="28">
        <f t="shared" si="0"/>
        <v>3.2741192094367628</v>
      </c>
      <c r="F26" s="8">
        <v>12801</v>
      </c>
      <c r="G26" s="28">
        <f t="shared" ref="G26" si="10">F26/H26-1</f>
        <v>-0.79090849694554244</v>
      </c>
      <c r="H26" s="8">
        <v>61222</v>
      </c>
      <c r="I26" s="28"/>
    </row>
    <row r="27" spans="1:9" x14ac:dyDescent="0.25">
      <c r="A27" s="3" t="s">
        <v>129</v>
      </c>
      <c r="B27" s="8">
        <v>-221</v>
      </c>
      <c r="C27" s="28">
        <f t="shared" si="0"/>
        <v>-1.0808931185944364</v>
      </c>
      <c r="D27" s="8">
        <v>2732</v>
      </c>
      <c r="E27" s="28">
        <f t="shared" si="0"/>
        <v>-0.83954895166500265</v>
      </c>
      <c r="F27" s="8">
        <v>17027</v>
      </c>
      <c r="G27" s="28">
        <f t="shared" ref="G27" si="11">F27/H27-1</f>
        <v>-0.41696342966716893</v>
      </c>
      <c r="H27" s="8">
        <v>29204</v>
      </c>
      <c r="I27" s="28"/>
    </row>
    <row r="28" spans="1:9" x14ac:dyDescent="0.25">
      <c r="A28" s="3" t="s">
        <v>130</v>
      </c>
      <c r="B28" s="8">
        <v>2431</v>
      </c>
      <c r="C28" s="28">
        <f t="shared" si="0"/>
        <v>3.931034482758621</v>
      </c>
      <c r="D28" s="8">
        <v>493</v>
      </c>
      <c r="E28" s="28">
        <f t="shared" si="0"/>
        <v>-0.8407622739018088</v>
      </c>
      <c r="F28" s="8">
        <v>3096</v>
      </c>
      <c r="G28" s="28">
        <f t="shared" ref="G28" si="12">F28/H28-1</f>
        <v>-0.34211644708882283</v>
      </c>
      <c r="H28" s="8">
        <v>4706</v>
      </c>
      <c r="I28" s="28"/>
    </row>
    <row r="29" spans="1:9" x14ac:dyDescent="0.25">
      <c r="A29" s="3" t="s">
        <v>131</v>
      </c>
      <c r="B29" s="8">
        <v>-67</v>
      </c>
      <c r="C29" s="28" t="e">
        <f t="shared" si="0"/>
        <v>#VALUE!</v>
      </c>
      <c r="D29" s="9" t="s">
        <v>29</v>
      </c>
      <c r="E29" s="28" t="e">
        <f t="shared" si="0"/>
        <v>#VALUE!</v>
      </c>
      <c r="F29" s="9" t="s">
        <v>29</v>
      </c>
      <c r="G29" s="28" t="e">
        <f t="shared" ref="G29" si="13">F29/H29-1</f>
        <v>#VALUE!</v>
      </c>
      <c r="H29" s="9" t="s">
        <v>29</v>
      </c>
      <c r="I29" s="28"/>
    </row>
    <row r="30" spans="1:9" x14ac:dyDescent="0.25">
      <c r="A30" s="3" t="s">
        <v>132</v>
      </c>
      <c r="B30" s="8">
        <v>2143</v>
      </c>
      <c r="C30" s="28">
        <f t="shared" si="0"/>
        <v>-0.33550387596899223</v>
      </c>
      <c r="D30" s="8">
        <v>3225</v>
      </c>
      <c r="E30" s="28">
        <f t="shared" si="0"/>
        <v>-0.8397356259007106</v>
      </c>
      <c r="F30" s="8">
        <v>20123</v>
      </c>
      <c r="G30" s="28">
        <f t="shared" ref="G30" si="14">F30/H30-1</f>
        <v>-0.40657623120023589</v>
      </c>
      <c r="H30" s="8">
        <v>33910</v>
      </c>
      <c r="I30" s="28"/>
    </row>
    <row r="31" spans="1:9" x14ac:dyDescent="0.25">
      <c r="A31" s="3" t="s">
        <v>133</v>
      </c>
      <c r="B31" s="8">
        <v>-5464</v>
      </c>
      <c r="C31" s="28">
        <f t="shared" si="0"/>
        <v>-1.6901604142983453</v>
      </c>
      <c r="D31" s="8">
        <v>7917</v>
      </c>
      <c r="E31" s="28">
        <f t="shared" si="0"/>
        <v>-2.3175237144283574</v>
      </c>
      <c r="F31" s="8">
        <v>-6009</v>
      </c>
      <c r="G31" s="28">
        <f t="shared" ref="G31" si="15">F31/H31-1</f>
        <v>0.10095272993770621</v>
      </c>
      <c r="H31" s="8">
        <v>-5458</v>
      </c>
      <c r="I31" s="28"/>
    </row>
    <row r="32" spans="1:9" x14ac:dyDescent="0.25">
      <c r="A32" s="3" t="s">
        <v>134</v>
      </c>
      <c r="B32" s="8">
        <v>-2667</v>
      </c>
      <c r="C32" s="28">
        <f t="shared" si="0"/>
        <v>1.0067720090293455</v>
      </c>
      <c r="D32" s="8">
        <v>-1329</v>
      </c>
      <c r="E32" s="28">
        <f t="shared" si="0"/>
        <v>0.84840055632823375</v>
      </c>
      <c r="F32" s="8">
        <v>-719</v>
      </c>
      <c r="G32" s="28">
        <f t="shared" ref="G32" si="16">F32/H32-1</f>
        <v>0.74939172749391725</v>
      </c>
      <c r="H32" s="8">
        <v>-411</v>
      </c>
      <c r="I32" s="28"/>
    </row>
    <row r="33" spans="1:9" x14ac:dyDescent="0.25">
      <c r="A33" s="3" t="s">
        <v>135</v>
      </c>
      <c r="B33" s="8">
        <v>-72</v>
      </c>
      <c r="C33" s="28" t="e">
        <f t="shared" si="0"/>
        <v>#VALUE!</v>
      </c>
      <c r="D33" s="9" t="s">
        <v>29</v>
      </c>
      <c r="E33" s="28" t="e">
        <f t="shared" si="0"/>
        <v>#VALUE!</v>
      </c>
      <c r="F33" s="9" t="s">
        <v>29</v>
      </c>
      <c r="G33" s="28" t="e">
        <f t="shared" ref="G33" si="17">F33/H33-1</f>
        <v>#VALUE!</v>
      </c>
      <c r="H33" s="9" t="s">
        <v>29</v>
      </c>
      <c r="I33" s="28"/>
    </row>
    <row r="34" spans="1:9" x14ac:dyDescent="0.25">
      <c r="A34" s="3" t="s">
        <v>136</v>
      </c>
      <c r="B34" s="8">
        <v>-8203</v>
      </c>
      <c r="C34" s="28">
        <f t="shared" si="0"/>
        <v>-2.2451426836672739</v>
      </c>
      <c r="D34" s="8">
        <v>6588</v>
      </c>
      <c r="E34" s="28">
        <f t="shared" si="0"/>
        <v>-1.9791914387633769</v>
      </c>
      <c r="F34" s="8">
        <v>-6728</v>
      </c>
      <c r="G34" s="28">
        <f t="shared" ref="G34" si="18">F34/H34-1</f>
        <v>0.14636224228999839</v>
      </c>
      <c r="H34" s="8">
        <v>-5869</v>
      </c>
      <c r="I34" s="28"/>
    </row>
    <row r="35" spans="1:9" x14ac:dyDescent="0.25">
      <c r="A35" s="3" t="s">
        <v>137</v>
      </c>
      <c r="B35" s="8">
        <v>-6060</v>
      </c>
      <c r="C35" s="28">
        <f t="shared" si="0"/>
        <v>-1.6175481504127178</v>
      </c>
      <c r="D35" s="8">
        <v>9813</v>
      </c>
      <c r="E35" s="28">
        <f t="shared" si="0"/>
        <v>-0.26741321388577832</v>
      </c>
      <c r="F35" s="8">
        <v>13395</v>
      </c>
      <c r="G35" s="28">
        <f t="shared" ref="G35" si="19">F35/H35-1</f>
        <v>-0.52230662244570447</v>
      </c>
      <c r="H35" s="8">
        <v>28041</v>
      </c>
      <c r="I35" s="28"/>
    </row>
    <row r="36" spans="1:9" x14ac:dyDescent="0.25">
      <c r="A36" s="3" t="s">
        <v>138</v>
      </c>
      <c r="B36" s="8">
        <v>36881</v>
      </c>
      <c r="C36" s="28">
        <f t="shared" si="0"/>
        <v>-0.17859688195991086</v>
      </c>
      <c r="D36" s="8">
        <v>44900</v>
      </c>
      <c r="E36" s="28">
        <f t="shared" si="0"/>
        <v>-76.589225589225592</v>
      </c>
      <c r="F36" s="8">
        <v>-594</v>
      </c>
      <c r="G36" s="28">
        <f t="shared" ref="G36" si="20">F36/H36-1</f>
        <v>-1.0179018112775384</v>
      </c>
      <c r="H36" s="8">
        <v>33181</v>
      </c>
      <c r="I36" s="28"/>
    </row>
    <row r="37" spans="1:9" x14ac:dyDescent="0.25">
      <c r="A37" s="3" t="s">
        <v>139</v>
      </c>
      <c r="B37" s="9" t="s">
        <v>29</v>
      </c>
      <c r="C37" s="28" t="e">
        <f t="shared" si="0"/>
        <v>#VALUE!</v>
      </c>
      <c r="D37" s="8">
        <v>768</v>
      </c>
      <c r="E37" s="28" t="e">
        <f t="shared" si="0"/>
        <v>#VALUE!</v>
      </c>
      <c r="F37" s="9" t="s">
        <v>29</v>
      </c>
      <c r="G37" s="28" t="e">
        <f t="shared" ref="G37" si="21">F37/H37-1</f>
        <v>#VALUE!</v>
      </c>
      <c r="H37" s="8">
        <v>2533</v>
      </c>
      <c r="I37" s="28"/>
    </row>
    <row r="38" spans="1:9" x14ac:dyDescent="0.25">
      <c r="A38" s="3" t="s">
        <v>140</v>
      </c>
      <c r="B38" s="9" t="s">
        <v>29</v>
      </c>
      <c r="C38" s="28" t="e">
        <f t="shared" si="0"/>
        <v>#VALUE!</v>
      </c>
      <c r="D38" s="8">
        <v>8591</v>
      </c>
      <c r="E38" s="28" t="e">
        <f t="shared" si="0"/>
        <v>#VALUE!</v>
      </c>
      <c r="F38" s="9" t="s">
        <v>29</v>
      </c>
      <c r="G38" s="28" t="e">
        <f t="shared" ref="G38" si="22">F38/H38-1</f>
        <v>#VALUE!</v>
      </c>
      <c r="H38" s="8">
        <v>22437</v>
      </c>
      <c r="I38" s="28"/>
    </row>
    <row r="39" spans="1:9" x14ac:dyDescent="0.25">
      <c r="A39" s="3" t="s">
        <v>141</v>
      </c>
      <c r="B39" s="8">
        <v>36863</v>
      </c>
      <c r="C39" s="28">
        <f t="shared" si="0"/>
        <v>3.7196477307897879E-2</v>
      </c>
      <c r="D39" s="8">
        <v>35541</v>
      </c>
      <c r="E39" s="28">
        <f t="shared" si="0"/>
        <v>-60.833333333333336</v>
      </c>
      <c r="F39" s="8">
        <v>-594</v>
      </c>
      <c r="G39" s="28">
        <f t="shared" ref="G39" si="23">F39/H39-1</f>
        <v>-1.0723419802703691</v>
      </c>
      <c r="H39" s="8">
        <v>8211</v>
      </c>
      <c r="I39" s="28"/>
    </row>
    <row r="40" spans="1:9" x14ac:dyDescent="0.25">
      <c r="A40" s="3" t="s">
        <v>63</v>
      </c>
      <c r="B40" s="23">
        <v>100013.462</v>
      </c>
      <c r="C40" s="28">
        <f t="shared" si="0"/>
        <v>0.3168717986794054</v>
      </c>
      <c r="D40" s="23">
        <v>75947.759000000005</v>
      </c>
      <c r="E40" s="28">
        <f t="shared" si="0"/>
        <v>2.0410814781221269</v>
      </c>
      <c r="F40" s="23">
        <v>24973.931</v>
      </c>
      <c r="G40" s="28">
        <f t="shared" ref="G40" si="24">F40/H40-1</f>
        <v>9.8726434663784168E-2</v>
      </c>
      <c r="H40" s="7">
        <v>22729.89</v>
      </c>
      <c r="I40" s="28"/>
    </row>
    <row r="41" spans="1:9" x14ac:dyDescent="0.25">
      <c r="A41" s="3" t="s">
        <v>64</v>
      </c>
      <c r="B41" s="23">
        <v>103653.626</v>
      </c>
      <c r="C41" s="28">
        <f t="shared" si="0"/>
        <v>0.27513400494520623</v>
      </c>
      <c r="D41" s="23">
        <v>81288.418000000005</v>
      </c>
      <c r="E41" s="28">
        <f t="shared" si="0"/>
        <v>2.2549308316740366</v>
      </c>
      <c r="F41" s="23">
        <v>24973.931</v>
      </c>
      <c r="G41" s="28">
        <f t="shared" ref="G41" si="25">F41/H41-1</f>
        <v>-0.10432626600069927</v>
      </c>
      <c r="H41" s="23">
        <v>27882.844000000001</v>
      </c>
      <c r="I41" s="28"/>
    </row>
    <row r="42" spans="1:9" x14ac:dyDescent="0.25">
      <c r="A42" s="3" t="s">
        <v>65</v>
      </c>
      <c r="B42" s="7">
        <v>101397.48</v>
      </c>
      <c r="C42" s="28">
        <f t="shared" si="0"/>
        <v>2.6291727272774068E-2</v>
      </c>
      <c r="D42" s="23">
        <v>98799.861000000004</v>
      </c>
      <c r="E42" s="28">
        <f t="shared" si="0"/>
        <v>2.6818175161224147</v>
      </c>
      <c r="F42" s="23">
        <v>26834.535</v>
      </c>
      <c r="G42" s="28">
        <f t="shared" ref="G42" si="26">F42/H42-1</f>
        <v>3.7146248155540462E-2</v>
      </c>
      <c r="H42" s="23">
        <v>25873.434000000001</v>
      </c>
      <c r="I42" s="28"/>
    </row>
    <row r="43" spans="1:9" x14ac:dyDescent="0.25">
      <c r="A43" s="3" t="s">
        <v>142</v>
      </c>
      <c r="B43" s="7">
        <v>0.37</v>
      </c>
      <c r="C43" s="28">
        <f t="shared" si="0"/>
        <v>-0.21276595744680848</v>
      </c>
      <c r="D43" s="7">
        <v>0.47</v>
      </c>
      <c r="E43" s="28">
        <f t="shared" si="0"/>
        <v>-24.499999999999996</v>
      </c>
      <c r="F43" s="7">
        <v>-0.02</v>
      </c>
      <c r="G43" s="28">
        <f t="shared" ref="G43" si="27">F43/H43-1</f>
        <v>-1.0555555555555556</v>
      </c>
      <c r="H43" s="7">
        <v>0.36</v>
      </c>
      <c r="I43" s="28"/>
    </row>
    <row r="44" spans="1:9" x14ac:dyDescent="0.25">
      <c r="A44" s="3" t="s">
        <v>143</v>
      </c>
      <c r="B44" s="7">
        <v>0.36</v>
      </c>
      <c r="C44" s="28">
        <f t="shared" si="0"/>
        <v>5.8823529411764497E-2</v>
      </c>
      <c r="D44" s="7">
        <v>0.34</v>
      </c>
      <c r="E44" s="28">
        <f t="shared" si="0"/>
        <v>-18</v>
      </c>
      <c r="F44" s="7">
        <v>-0.02</v>
      </c>
      <c r="G44" s="28">
        <f t="shared" ref="G44" si="28">F44/H44-1</f>
        <v>-1.0588235294117647</v>
      </c>
      <c r="H44" s="7">
        <v>0.34</v>
      </c>
      <c r="I44" s="28"/>
    </row>
    <row r="45" spans="1:9" x14ac:dyDescent="0.25">
      <c r="A45" s="3" t="s">
        <v>66</v>
      </c>
      <c r="B45" s="8">
        <v>8000</v>
      </c>
      <c r="C45" s="28">
        <f t="shared" si="0"/>
        <v>0.21212121212121215</v>
      </c>
      <c r="D45" s="8">
        <v>6600</v>
      </c>
      <c r="E45" s="28">
        <f t="shared" si="0"/>
        <v>0.13793103448275867</v>
      </c>
      <c r="F45" s="8">
        <v>5800</v>
      </c>
      <c r="G45" s="28" t="e">
        <f t="shared" ref="G45" si="29">F45/H45-1</f>
        <v>#VALUE!</v>
      </c>
      <c r="H45" s="9" t="s">
        <v>29</v>
      </c>
      <c r="I45" s="28"/>
    </row>
    <row r="46" spans="1:9" x14ac:dyDescent="0.25">
      <c r="A46" s="3" t="s">
        <v>67</v>
      </c>
      <c r="B46" s="8">
        <v>85</v>
      </c>
      <c r="C46" s="28">
        <f t="shared" si="0"/>
        <v>-0.19811320754716977</v>
      </c>
      <c r="D46" s="8">
        <v>106</v>
      </c>
      <c r="E46" s="28" t="e">
        <f t="shared" si="0"/>
        <v>#VALUE!</v>
      </c>
      <c r="F46" s="9" t="s">
        <v>29</v>
      </c>
      <c r="G46" s="28" t="e">
        <f t="shared" ref="G46" si="30">F46/H46-1</f>
        <v>#VALUE!</v>
      </c>
      <c r="H46" s="9" t="s">
        <v>29</v>
      </c>
      <c r="I46" s="28"/>
    </row>
    <row r="47" spans="1:9" x14ac:dyDescent="0.25">
      <c r="A47" s="3" t="s">
        <v>32</v>
      </c>
      <c r="B47" s="8">
        <v>-578</v>
      </c>
      <c r="C47" s="28" t="e">
        <f t="shared" si="0"/>
        <v>#VALUE!</v>
      </c>
      <c r="D47" s="9" t="s">
        <v>29</v>
      </c>
      <c r="E47" s="28" t="e">
        <f t="shared" si="0"/>
        <v>#VALUE!</v>
      </c>
      <c r="F47" s="9" t="s">
        <v>29</v>
      </c>
      <c r="G47" s="28" t="e">
        <f t="shared" ref="G47" si="31">F47/H47-1</f>
        <v>#VALUE!</v>
      </c>
      <c r="H47" s="9" t="s">
        <v>29</v>
      </c>
      <c r="I47" s="28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A4201-0426-405E-8971-29D021BF2E11}">
  <sheetPr codeName="Sheet2"/>
  <dimension ref="A4:F62"/>
  <sheetViews>
    <sheetView topLeftCell="A27" workbookViewId="0">
      <selection activeCell="A49" sqref="A49"/>
    </sheetView>
  </sheetViews>
  <sheetFormatPr defaultRowHeight="12.5" x14ac:dyDescent="0.25"/>
  <cols>
    <col min="1" max="1" width="30" customWidth="1"/>
    <col min="2" max="5" width="9.90625" bestFit="1" customWidth="1"/>
  </cols>
  <sheetData>
    <row r="4" spans="1:6" x14ac:dyDescent="0.25">
      <c r="A4" s="1" t="s">
        <v>0</v>
      </c>
    </row>
    <row r="5" spans="1:6" ht="20" x14ac:dyDescent="0.4">
      <c r="A5" s="11" t="s">
        <v>86</v>
      </c>
    </row>
    <row r="7" spans="1:6" ht="25" x14ac:dyDescent="0.25">
      <c r="A7" s="4" t="s">
        <v>1</v>
      </c>
    </row>
    <row r="10" spans="1:6" ht="26" x14ac:dyDescent="0.25">
      <c r="A10" s="10" t="s">
        <v>56</v>
      </c>
      <c r="B10" s="21"/>
      <c r="C10" s="21"/>
      <c r="D10" s="21"/>
      <c r="E10" s="21"/>
    </row>
    <row r="11" spans="1:6" ht="13" x14ac:dyDescent="0.25">
      <c r="A11" s="2" t="s">
        <v>55</v>
      </c>
      <c r="B11" s="22" t="s">
        <v>87</v>
      </c>
      <c r="C11" s="22" t="s">
        <v>88</v>
      </c>
      <c r="D11" s="22" t="s">
        <v>89</v>
      </c>
      <c r="E11" s="22" t="s">
        <v>90</v>
      </c>
      <c r="F11" s="2"/>
    </row>
    <row r="12" spans="1:6" ht="13" x14ac:dyDescent="0.25">
      <c r="A12" s="2" t="s">
        <v>54</v>
      </c>
      <c r="B12" s="5" t="s">
        <v>53</v>
      </c>
      <c r="C12" s="5" t="s">
        <v>53</v>
      </c>
      <c r="D12" s="5" t="s">
        <v>53</v>
      </c>
      <c r="E12" s="5" t="s">
        <v>53</v>
      </c>
      <c r="F12" s="2"/>
    </row>
    <row r="13" spans="1:6" ht="26" x14ac:dyDescent="0.25">
      <c r="A13" s="2" t="s">
        <v>52</v>
      </c>
      <c r="B13" s="5" t="s">
        <v>51</v>
      </c>
      <c r="C13" s="5" t="s">
        <v>51</v>
      </c>
      <c r="D13" s="5" t="s">
        <v>51</v>
      </c>
      <c r="E13" s="5" t="s">
        <v>51</v>
      </c>
      <c r="F13" s="2"/>
    </row>
    <row r="14" spans="1:6" ht="13" x14ac:dyDescent="0.25">
      <c r="A14" s="2" t="s">
        <v>50</v>
      </c>
      <c r="B14" s="5" t="s">
        <v>49</v>
      </c>
      <c r="C14" s="5" t="s">
        <v>49</v>
      </c>
      <c r="D14" s="5" t="s">
        <v>49</v>
      </c>
      <c r="E14" s="5" t="s">
        <v>49</v>
      </c>
      <c r="F14" s="2"/>
    </row>
    <row r="15" spans="1:6" ht="26" x14ac:dyDescent="0.25">
      <c r="A15" s="2" t="s">
        <v>48</v>
      </c>
      <c r="B15" s="5" t="s">
        <v>47</v>
      </c>
      <c r="C15" s="5" t="s">
        <v>47</v>
      </c>
      <c r="D15" s="5" t="s">
        <v>47</v>
      </c>
      <c r="E15" s="5" t="s">
        <v>47</v>
      </c>
      <c r="F15" s="2"/>
    </row>
    <row r="16" spans="1:6" x14ac:dyDescent="0.25">
      <c r="A16" s="3" t="s">
        <v>91</v>
      </c>
      <c r="B16" s="9" t="s">
        <v>29</v>
      </c>
      <c r="C16" s="9" t="s">
        <v>29</v>
      </c>
      <c r="D16" s="8">
        <v>110608</v>
      </c>
      <c r="E16" s="8">
        <v>91488</v>
      </c>
      <c r="F16" s="3"/>
    </row>
    <row r="17" spans="1:6" x14ac:dyDescent="0.25">
      <c r="A17" s="3" t="s">
        <v>46</v>
      </c>
      <c r="B17" s="8">
        <v>170932</v>
      </c>
      <c r="C17" s="8">
        <v>297516</v>
      </c>
      <c r="D17" s="9" t="s">
        <v>29</v>
      </c>
      <c r="E17" s="9" t="s">
        <v>29</v>
      </c>
      <c r="F17" s="3"/>
    </row>
    <row r="18" spans="1:6" x14ac:dyDescent="0.25">
      <c r="A18" s="3" t="s">
        <v>92</v>
      </c>
      <c r="B18" s="9" t="s">
        <v>29</v>
      </c>
      <c r="C18" s="8">
        <v>250</v>
      </c>
      <c r="D18" s="8">
        <v>250</v>
      </c>
      <c r="E18" s="8">
        <v>1391</v>
      </c>
      <c r="F18" s="3"/>
    </row>
    <row r="19" spans="1:6" x14ac:dyDescent="0.25">
      <c r="A19" s="3" t="s">
        <v>45</v>
      </c>
      <c r="B19" s="8">
        <v>143276</v>
      </c>
      <c r="C19" s="9" t="s">
        <v>29</v>
      </c>
      <c r="D19" s="9" t="s">
        <v>29</v>
      </c>
      <c r="E19" s="9" t="s">
        <v>29</v>
      </c>
      <c r="F19" s="3"/>
    </row>
    <row r="20" spans="1:6" x14ac:dyDescent="0.25">
      <c r="A20" s="3" t="s">
        <v>93</v>
      </c>
      <c r="B20" s="8">
        <v>118216</v>
      </c>
      <c r="C20" s="8">
        <v>85092</v>
      </c>
      <c r="D20" s="8">
        <v>67592</v>
      </c>
      <c r="E20" s="8">
        <v>44808</v>
      </c>
      <c r="F20" s="3"/>
    </row>
    <row r="21" spans="1:6" x14ac:dyDescent="0.25">
      <c r="A21" s="3" t="s">
        <v>71</v>
      </c>
      <c r="B21" s="8">
        <v>49980</v>
      </c>
      <c r="C21" s="8">
        <v>34148</v>
      </c>
      <c r="D21" s="8">
        <v>19312</v>
      </c>
      <c r="E21" s="8">
        <v>10585</v>
      </c>
      <c r="F21" s="3"/>
    </row>
    <row r="22" spans="1:6" x14ac:dyDescent="0.25">
      <c r="A22" s="3" t="s">
        <v>44</v>
      </c>
      <c r="B22" s="8">
        <v>482404</v>
      </c>
      <c r="C22" s="8">
        <v>417006</v>
      </c>
      <c r="D22" s="8">
        <v>197762</v>
      </c>
      <c r="E22" s="8">
        <v>148272</v>
      </c>
      <c r="F22" s="3"/>
    </row>
    <row r="23" spans="1:6" x14ac:dyDescent="0.25">
      <c r="A23" s="3" t="s">
        <v>43</v>
      </c>
      <c r="B23" s="8">
        <v>53372</v>
      </c>
      <c r="C23" s="9" t="s">
        <v>29</v>
      </c>
      <c r="D23" s="9" t="s">
        <v>29</v>
      </c>
      <c r="E23" s="9" t="s">
        <v>29</v>
      </c>
      <c r="F23" s="3"/>
    </row>
    <row r="24" spans="1:6" x14ac:dyDescent="0.25">
      <c r="A24" s="3" t="s">
        <v>94</v>
      </c>
      <c r="B24" s="8">
        <v>3647</v>
      </c>
      <c r="C24" s="8">
        <v>2920</v>
      </c>
      <c r="D24" s="8">
        <v>5086</v>
      </c>
      <c r="E24" s="8">
        <v>3440</v>
      </c>
      <c r="F24" s="3"/>
    </row>
    <row r="25" spans="1:6" x14ac:dyDescent="0.25">
      <c r="A25" s="3" t="s">
        <v>95</v>
      </c>
      <c r="B25" s="8">
        <v>18010</v>
      </c>
      <c r="C25" s="8">
        <v>9829</v>
      </c>
      <c r="D25" s="8">
        <v>4514</v>
      </c>
      <c r="E25" s="8">
        <v>2341</v>
      </c>
      <c r="F25" s="3"/>
    </row>
    <row r="26" spans="1:6" x14ac:dyDescent="0.25">
      <c r="A26" s="3" t="s">
        <v>96</v>
      </c>
      <c r="B26" s="8">
        <v>27967</v>
      </c>
      <c r="C26" s="8">
        <v>16091</v>
      </c>
      <c r="D26" s="8">
        <v>14693</v>
      </c>
      <c r="E26" s="8">
        <v>6974</v>
      </c>
      <c r="F26" s="3"/>
    </row>
    <row r="27" spans="1:6" x14ac:dyDescent="0.25">
      <c r="A27" s="3" t="s">
        <v>97</v>
      </c>
      <c r="B27" s="8">
        <v>34571</v>
      </c>
      <c r="C27" s="8">
        <v>24982</v>
      </c>
      <c r="D27" s="8">
        <v>11481</v>
      </c>
      <c r="E27" s="8">
        <v>6443</v>
      </c>
      <c r="F27" s="3"/>
    </row>
    <row r="28" spans="1:6" x14ac:dyDescent="0.25">
      <c r="A28" s="3" t="s">
        <v>42</v>
      </c>
      <c r="B28" s="8">
        <v>1381</v>
      </c>
      <c r="C28" s="8">
        <v>356</v>
      </c>
      <c r="D28" s="8">
        <v>1618</v>
      </c>
      <c r="E28" s="8">
        <v>4199</v>
      </c>
      <c r="F28" s="3"/>
    </row>
    <row r="29" spans="1:6" x14ac:dyDescent="0.25">
      <c r="A29" s="3" t="s">
        <v>98</v>
      </c>
      <c r="B29" s="8">
        <v>402</v>
      </c>
      <c r="C29" s="8">
        <v>402</v>
      </c>
      <c r="D29" s="9" t="s">
        <v>29</v>
      </c>
      <c r="E29" s="9" t="s">
        <v>29</v>
      </c>
      <c r="F29" s="3"/>
    </row>
    <row r="30" spans="1:6" x14ac:dyDescent="0.25">
      <c r="A30" s="3" t="s">
        <v>99</v>
      </c>
      <c r="B30" s="8">
        <v>85978</v>
      </c>
      <c r="C30" s="8">
        <v>54580</v>
      </c>
      <c r="D30" s="8">
        <v>37392</v>
      </c>
      <c r="E30" s="8">
        <v>23397</v>
      </c>
      <c r="F30" s="3"/>
    </row>
    <row r="31" spans="1:6" x14ac:dyDescent="0.25">
      <c r="A31" s="3" t="s">
        <v>100</v>
      </c>
      <c r="B31" s="8">
        <v>31090</v>
      </c>
      <c r="C31" s="8">
        <v>20411</v>
      </c>
      <c r="D31" s="8">
        <v>10659</v>
      </c>
      <c r="E31" s="8">
        <v>4246</v>
      </c>
      <c r="F31" s="3"/>
    </row>
    <row r="32" spans="1:6" x14ac:dyDescent="0.25">
      <c r="A32" s="3" t="s">
        <v>101</v>
      </c>
      <c r="B32" s="8">
        <v>54888</v>
      </c>
      <c r="C32" s="8">
        <v>34169</v>
      </c>
      <c r="D32" s="8">
        <v>26733</v>
      </c>
      <c r="E32" s="8">
        <v>19151</v>
      </c>
      <c r="F32" s="3"/>
    </row>
    <row r="33" spans="1:6" x14ac:dyDescent="0.25">
      <c r="A33" s="3" t="s">
        <v>102</v>
      </c>
      <c r="B33" s="8">
        <v>22175</v>
      </c>
      <c r="C33" s="8">
        <v>14107</v>
      </c>
      <c r="D33" s="8">
        <v>19991</v>
      </c>
      <c r="E33" s="8">
        <v>13201</v>
      </c>
      <c r="F33" s="3"/>
    </row>
    <row r="34" spans="1:6" x14ac:dyDescent="0.25">
      <c r="A34" s="3" t="s">
        <v>103</v>
      </c>
      <c r="B34" s="9" t="s">
        <v>29</v>
      </c>
      <c r="C34" s="8">
        <v>12600</v>
      </c>
      <c r="D34" s="8">
        <v>9100</v>
      </c>
      <c r="E34" s="8">
        <v>8613</v>
      </c>
      <c r="F34" s="3"/>
    </row>
    <row r="35" spans="1:6" x14ac:dyDescent="0.25">
      <c r="A35" s="3" t="s">
        <v>104</v>
      </c>
      <c r="B35" s="8">
        <v>3227</v>
      </c>
      <c r="C35" s="8">
        <v>3703</v>
      </c>
      <c r="D35" s="8">
        <v>3619</v>
      </c>
      <c r="E35" s="8">
        <v>2363</v>
      </c>
      <c r="F35" s="3"/>
    </row>
    <row r="36" spans="1:6" x14ac:dyDescent="0.25">
      <c r="A36" s="3" t="s">
        <v>41</v>
      </c>
      <c r="B36" s="8">
        <v>616066</v>
      </c>
      <c r="C36" s="8">
        <v>481585</v>
      </c>
      <c r="D36" s="8">
        <v>257205</v>
      </c>
      <c r="E36" s="8">
        <v>191600</v>
      </c>
      <c r="F36" s="3"/>
    </row>
    <row r="37" spans="1:6" x14ac:dyDescent="0.25">
      <c r="A37" s="3" t="s">
        <v>40</v>
      </c>
      <c r="B37" s="8">
        <v>90883</v>
      </c>
      <c r="C37" s="8">
        <v>79782</v>
      </c>
      <c r="D37" s="8">
        <v>44238</v>
      </c>
      <c r="E37" s="8">
        <v>36588</v>
      </c>
      <c r="F37" s="3"/>
    </row>
    <row r="38" spans="1:6" x14ac:dyDescent="0.25">
      <c r="A38" s="3" t="s">
        <v>105</v>
      </c>
      <c r="B38" s="8">
        <v>9494</v>
      </c>
      <c r="C38" s="8">
        <v>10680</v>
      </c>
      <c r="D38" s="8">
        <v>9632</v>
      </c>
      <c r="E38" s="8">
        <v>7673</v>
      </c>
      <c r="F38" s="3"/>
    </row>
    <row r="39" spans="1:6" x14ac:dyDescent="0.25">
      <c r="A39" s="3" t="s">
        <v>106</v>
      </c>
      <c r="B39" s="8">
        <v>15703</v>
      </c>
      <c r="C39" s="8">
        <v>506</v>
      </c>
      <c r="D39" s="8">
        <v>11186</v>
      </c>
      <c r="E39" s="8">
        <v>6302</v>
      </c>
      <c r="F39" s="3"/>
    </row>
    <row r="40" spans="1:6" x14ac:dyDescent="0.25">
      <c r="A40" s="3" t="s">
        <v>107</v>
      </c>
      <c r="B40" s="8">
        <v>12922</v>
      </c>
      <c r="C40" s="8">
        <v>10456</v>
      </c>
      <c r="D40" s="8">
        <v>9995</v>
      </c>
      <c r="E40" s="8">
        <v>2831</v>
      </c>
      <c r="F40" s="3"/>
    </row>
    <row r="41" spans="1:6" x14ac:dyDescent="0.25">
      <c r="A41" s="3" t="s">
        <v>108</v>
      </c>
      <c r="B41" s="8">
        <v>6956</v>
      </c>
      <c r="C41" s="8">
        <v>7066</v>
      </c>
      <c r="D41" s="8">
        <v>3702</v>
      </c>
      <c r="E41" s="8">
        <v>2646</v>
      </c>
      <c r="F41" s="3"/>
    </row>
    <row r="42" spans="1:6" x14ac:dyDescent="0.25">
      <c r="A42" s="3" t="s">
        <v>109</v>
      </c>
      <c r="B42" s="8">
        <v>7045</v>
      </c>
      <c r="C42" s="8">
        <v>4801</v>
      </c>
      <c r="D42" s="8">
        <v>3390</v>
      </c>
      <c r="E42" s="8">
        <v>4517</v>
      </c>
      <c r="F42" s="3"/>
    </row>
    <row r="43" spans="1:6" x14ac:dyDescent="0.25">
      <c r="A43" s="3" t="s">
        <v>110</v>
      </c>
      <c r="B43" s="8">
        <v>7550</v>
      </c>
      <c r="C43" s="8">
        <v>4567</v>
      </c>
      <c r="D43" s="9" t="s">
        <v>29</v>
      </c>
      <c r="E43" s="9" t="s">
        <v>29</v>
      </c>
      <c r="F43" s="3"/>
    </row>
    <row r="44" spans="1:6" x14ac:dyDescent="0.25">
      <c r="A44" s="3" t="s">
        <v>111</v>
      </c>
      <c r="B44" s="9" t="s">
        <v>29</v>
      </c>
      <c r="C44" s="9" t="s">
        <v>29</v>
      </c>
      <c r="D44" s="9" t="s">
        <v>29</v>
      </c>
      <c r="E44" s="8">
        <v>1656</v>
      </c>
      <c r="F44" s="3"/>
    </row>
    <row r="45" spans="1:6" x14ac:dyDescent="0.25">
      <c r="A45" s="3" t="s">
        <v>38</v>
      </c>
      <c r="B45" s="8">
        <v>10064</v>
      </c>
      <c r="C45" s="8">
        <v>4961</v>
      </c>
      <c r="D45" s="8">
        <v>8458</v>
      </c>
      <c r="E45" s="8">
        <v>4348</v>
      </c>
      <c r="F45" s="3"/>
    </row>
    <row r="46" spans="1:6" x14ac:dyDescent="0.25">
      <c r="A46" s="3" t="s">
        <v>112</v>
      </c>
      <c r="B46" s="8">
        <v>69734</v>
      </c>
      <c r="C46" s="8">
        <v>43037</v>
      </c>
      <c r="D46" s="8">
        <v>46363</v>
      </c>
      <c r="E46" s="8">
        <v>29973</v>
      </c>
      <c r="F46" s="3"/>
    </row>
    <row r="47" spans="1:6" x14ac:dyDescent="0.25">
      <c r="A47" s="3" t="s">
        <v>113</v>
      </c>
      <c r="B47" s="9" t="s">
        <v>29</v>
      </c>
      <c r="C47" s="9" t="s">
        <v>29</v>
      </c>
      <c r="D47" s="8">
        <v>26679</v>
      </c>
      <c r="E47" s="8">
        <v>7798</v>
      </c>
      <c r="F47" s="3"/>
    </row>
    <row r="48" spans="1:6" x14ac:dyDescent="0.25">
      <c r="A48" s="3" t="s">
        <v>114</v>
      </c>
      <c r="B48" s="8">
        <v>7233</v>
      </c>
      <c r="C48" s="8">
        <v>6814</v>
      </c>
      <c r="D48" s="8">
        <v>5190</v>
      </c>
      <c r="E48" s="8">
        <v>3197</v>
      </c>
      <c r="F48" s="3"/>
    </row>
    <row r="49" spans="1:6" x14ac:dyDescent="0.25">
      <c r="A49" s="3" t="s">
        <v>115</v>
      </c>
      <c r="B49" s="8">
        <v>11997</v>
      </c>
      <c r="C49" s="8">
        <v>8870</v>
      </c>
      <c r="D49" s="8">
        <v>7150</v>
      </c>
      <c r="E49" s="8">
        <v>4431</v>
      </c>
      <c r="F49" s="3"/>
    </row>
    <row r="50" spans="1:6" x14ac:dyDescent="0.25">
      <c r="A50" s="3" t="s">
        <v>116</v>
      </c>
      <c r="B50" s="8">
        <v>2784</v>
      </c>
      <c r="C50" s="8">
        <v>3729</v>
      </c>
      <c r="D50" s="8">
        <v>4298</v>
      </c>
      <c r="E50" s="8">
        <v>3086</v>
      </c>
      <c r="F50" s="3"/>
    </row>
    <row r="51" spans="1:6" x14ac:dyDescent="0.25">
      <c r="A51" s="3" t="s">
        <v>37</v>
      </c>
      <c r="B51" s="8">
        <v>182631</v>
      </c>
      <c r="C51" s="8">
        <v>142232</v>
      </c>
      <c r="D51" s="8">
        <v>133918</v>
      </c>
      <c r="E51" s="8">
        <v>85073</v>
      </c>
      <c r="F51" s="3"/>
    </row>
    <row r="52" spans="1:6" x14ac:dyDescent="0.25">
      <c r="A52" s="3" t="s">
        <v>117</v>
      </c>
      <c r="B52" s="8">
        <v>24439</v>
      </c>
      <c r="C52" s="8">
        <v>15288</v>
      </c>
      <c r="D52" s="8">
        <v>11781</v>
      </c>
      <c r="E52" s="8">
        <v>9541</v>
      </c>
      <c r="F52" s="3"/>
    </row>
    <row r="53" spans="1:6" x14ac:dyDescent="0.25">
      <c r="A53" s="3" t="s">
        <v>36</v>
      </c>
      <c r="B53" s="8">
        <v>12996</v>
      </c>
      <c r="C53" s="8">
        <v>8993</v>
      </c>
      <c r="D53" s="8">
        <v>7423</v>
      </c>
      <c r="E53" s="8">
        <v>4817</v>
      </c>
      <c r="F53" s="3"/>
    </row>
    <row r="54" spans="1:6" x14ac:dyDescent="0.25">
      <c r="A54" s="3" t="s">
        <v>118</v>
      </c>
      <c r="B54" s="8">
        <v>220066</v>
      </c>
      <c r="C54" s="8">
        <v>166513</v>
      </c>
      <c r="D54" s="8">
        <v>153122</v>
      </c>
      <c r="E54" s="8">
        <v>99431</v>
      </c>
      <c r="F54" s="3"/>
    </row>
    <row r="55" spans="1:6" x14ac:dyDescent="0.25">
      <c r="A55" s="3" t="s">
        <v>119</v>
      </c>
      <c r="B55" s="9" t="s">
        <v>29</v>
      </c>
      <c r="C55" s="9" t="s">
        <v>29</v>
      </c>
      <c r="D55" s="8">
        <v>42222</v>
      </c>
      <c r="E55" s="8">
        <v>42222</v>
      </c>
      <c r="F55" s="3"/>
    </row>
    <row r="56" spans="1:6" x14ac:dyDescent="0.25">
      <c r="A56" s="3" t="s">
        <v>120</v>
      </c>
      <c r="B56" s="8">
        <v>1</v>
      </c>
      <c r="C56" s="8">
        <v>1</v>
      </c>
      <c r="D56" s="9" t="s">
        <v>29</v>
      </c>
      <c r="E56" s="9" t="s">
        <v>29</v>
      </c>
      <c r="F56" s="3"/>
    </row>
    <row r="57" spans="1:6" x14ac:dyDescent="0.25">
      <c r="A57" s="3" t="s">
        <v>121</v>
      </c>
      <c r="B57" s="8">
        <v>1</v>
      </c>
      <c r="C57" s="8">
        <v>1</v>
      </c>
      <c r="D57" s="9" t="s">
        <v>29</v>
      </c>
      <c r="E57" s="9" t="s">
        <v>29</v>
      </c>
      <c r="F57" s="3"/>
    </row>
    <row r="58" spans="1:6" x14ac:dyDescent="0.25">
      <c r="A58" s="3" t="s">
        <v>35</v>
      </c>
      <c r="B58" s="9" t="s">
        <v>29</v>
      </c>
      <c r="C58" s="9" t="s">
        <v>29</v>
      </c>
      <c r="D58" s="8">
        <v>1</v>
      </c>
      <c r="E58" s="9" t="s">
        <v>29</v>
      </c>
      <c r="F58" s="3"/>
    </row>
    <row r="59" spans="1:6" x14ac:dyDescent="0.25">
      <c r="A59" s="3" t="s">
        <v>34</v>
      </c>
      <c r="B59" s="8">
        <v>279511</v>
      </c>
      <c r="C59" s="8">
        <v>235312</v>
      </c>
      <c r="D59" s="8">
        <v>27002</v>
      </c>
      <c r="E59" s="8">
        <v>10938</v>
      </c>
      <c r="F59" s="3"/>
    </row>
    <row r="60" spans="1:6" x14ac:dyDescent="0.25">
      <c r="A60" s="3" t="s">
        <v>31</v>
      </c>
      <c r="B60" s="8">
        <v>-187</v>
      </c>
      <c r="C60" s="9" t="s">
        <v>29</v>
      </c>
      <c r="D60" s="9" t="s">
        <v>29</v>
      </c>
      <c r="E60" s="9" t="s">
        <v>29</v>
      </c>
      <c r="F60" s="3"/>
    </row>
    <row r="61" spans="1:6" x14ac:dyDescent="0.25">
      <c r="A61" s="3" t="s">
        <v>33</v>
      </c>
      <c r="B61" s="8">
        <v>116674</v>
      </c>
      <c r="C61" s="8">
        <v>79758</v>
      </c>
      <c r="D61" s="8">
        <v>34858</v>
      </c>
      <c r="E61" s="8">
        <v>39009</v>
      </c>
      <c r="F61" s="3"/>
    </row>
    <row r="62" spans="1:6" x14ac:dyDescent="0.25">
      <c r="A62" s="3" t="s">
        <v>30</v>
      </c>
      <c r="B62" s="8">
        <v>396000</v>
      </c>
      <c r="C62" s="8">
        <v>315072</v>
      </c>
      <c r="D62" s="8">
        <v>61861</v>
      </c>
      <c r="E62" s="8">
        <v>49947</v>
      </c>
      <c r="F62" s="3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CCD31-918F-4AA1-8CF5-89C7EECF46AF}">
  <sheetPr codeName="Sheet15"/>
  <dimension ref="A4:F47"/>
  <sheetViews>
    <sheetView workbookViewId="0">
      <selection activeCell="A22" sqref="A22"/>
    </sheetView>
  </sheetViews>
  <sheetFormatPr defaultRowHeight="12.5" x14ac:dyDescent="0.25"/>
  <cols>
    <col min="1" max="1" width="50" customWidth="1"/>
    <col min="2" max="197" width="12" customWidth="1"/>
  </cols>
  <sheetData>
    <row r="4" spans="1:6" x14ac:dyDescent="0.25">
      <c r="A4" s="1" t="s">
        <v>0</v>
      </c>
    </row>
    <row r="5" spans="1:6" ht="20" x14ac:dyDescent="0.4">
      <c r="A5" s="11" t="s">
        <v>86</v>
      </c>
    </row>
    <row r="7" spans="1:6" x14ac:dyDescent="0.25">
      <c r="A7" s="4" t="s">
        <v>1</v>
      </c>
    </row>
    <row r="10" spans="1:6" ht="13" x14ac:dyDescent="0.25">
      <c r="A10" s="10" t="s">
        <v>57</v>
      </c>
    </row>
    <row r="11" spans="1:6" ht="13" x14ac:dyDescent="0.25">
      <c r="A11" s="2" t="s">
        <v>55</v>
      </c>
      <c r="B11" s="5" t="s">
        <v>87</v>
      </c>
      <c r="C11" s="5" t="s">
        <v>88</v>
      </c>
      <c r="D11" s="5" t="s">
        <v>89</v>
      </c>
      <c r="E11" s="5" t="s">
        <v>90</v>
      </c>
      <c r="F11" s="2"/>
    </row>
    <row r="12" spans="1:6" ht="13" x14ac:dyDescent="0.25">
      <c r="A12" s="2" t="s">
        <v>54</v>
      </c>
      <c r="B12" s="5" t="s">
        <v>53</v>
      </c>
      <c r="C12" s="5" t="s">
        <v>53</v>
      </c>
      <c r="D12" s="5" t="s">
        <v>53</v>
      </c>
      <c r="E12" s="5" t="s">
        <v>53</v>
      </c>
      <c r="F12" s="2"/>
    </row>
    <row r="13" spans="1:6" ht="13" x14ac:dyDescent="0.25">
      <c r="A13" s="2" t="s">
        <v>52</v>
      </c>
      <c r="B13" s="5" t="s">
        <v>51</v>
      </c>
      <c r="C13" s="5" t="s">
        <v>51</v>
      </c>
      <c r="D13" s="5" t="s">
        <v>51</v>
      </c>
      <c r="E13" s="5" t="s">
        <v>51</v>
      </c>
      <c r="F13" s="2"/>
    </row>
    <row r="14" spans="1:6" ht="13" x14ac:dyDescent="0.25">
      <c r="A14" s="2" t="s">
        <v>50</v>
      </c>
      <c r="B14" s="5" t="s">
        <v>49</v>
      </c>
      <c r="C14" s="5" t="s">
        <v>49</v>
      </c>
      <c r="D14" s="5" t="s">
        <v>49</v>
      </c>
      <c r="E14" s="5" t="s">
        <v>49</v>
      </c>
      <c r="F14" s="2"/>
    </row>
    <row r="15" spans="1:6" ht="13" x14ac:dyDescent="0.25">
      <c r="A15" s="2" t="s">
        <v>48</v>
      </c>
      <c r="B15" s="5" t="s">
        <v>47</v>
      </c>
      <c r="C15" s="5" t="s">
        <v>47</v>
      </c>
      <c r="D15" s="5" t="s">
        <v>47</v>
      </c>
      <c r="E15" s="5" t="s">
        <v>47</v>
      </c>
      <c r="F15" s="2"/>
    </row>
    <row r="16" spans="1:6" x14ac:dyDescent="0.25">
      <c r="A16" s="3" t="s">
        <v>122</v>
      </c>
      <c r="B16" s="8">
        <v>1577558</v>
      </c>
      <c r="C16" s="8">
        <v>1226505</v>
      </c>
      <c r="D16" s="8">
        <v>977139</v>
      </c>
      <c r="E16" s="8">
        <v>730313</v>
      </c>
      <c r="F16" s="3"/>
    </row>
    <row r="17" spans="1:6" x14ac:dyDescent="0.25">
      <c r="A17" s="3" t="s">
        <v>123</v>
      </c>
      <c r="B17" s="8">
        <v>874429</v>
      </c>
      <c r="C17" s="8">
        <v>690483</v>
      </c>
      <c r="D17" s="8">
        <v>542718</v>
      </c>
      <c r="E17" s="8">
        <v>407064</v>
      </c>
      <c r="F17" s="3"/>
    </row>
    <row r="18" spans="1:6" x14ac:dyDescent="0.25">
      <c r="A18" s="3" t="s">
        <v>58</v>
      </c>
      <c r="B18" s="8">
        <v>703129</v>
      </c>
      <c r="C18" s="8">
        <v>536022</v>
      </c>
      <c r="D18" s="8">
        <v>434421</v>
      </c>
      <c r="E18" s="8">
        <v>323249</v>
      </c>
      <c r="F18" s="3"/>
    </row>
    <row r="19" spans="1:6" x14ac:dyDescent="0.25">
      <c r="A19" s="3" t="s">
        <v>59</v>
      </c>
      <c r="B19" s="8">
        <v>679634</v>
      </c>
      <c r="C19" s="8">
        <v>492998</v>
      </c>
      <c r="D19" s="8">
        <v>402781</v>
      </c>
      <c r="E19" s="8">
        <v>259021</v>
      </c>
      <c r="F19" s="3"/>
    </row>
    <row r="20" spans="1:6" x14ac:dyDescent="0.25">
      <c r="A20" s="3" t="s">
        <v>60</v>
      </c>
      <c r="B20" s="8">
        <v>23495</v>
      </c>
      <c r="C20" s="8">
        <v>43024</v>
      </c>
      <c r="D20" s="8">
        <v>31640</v>
      </c>
      <c r="E20" s="8">
        <v>64228</v>
      </c>
      <c r="F20" s="3"/>
    </row>
    <row r="21" spans="1:6" x14ac:dyDescent="0.25">
      <c r="A21" s="3" t="s">
        <v>124</v>
      </c>
      <c r="B21" s="9" t="s">
        <v>29</v>
      </c>
      <c r="C21" s="8">
        <v>10685</v>
      </c>
      <c r="D21" s="8">
        <v>-18881</v>
      </c>
      <c r="E21" s="8">
        <v>-3019</v>
      </c>
      <c r="F21" s="3"/>
    </row>
    <row r="22" spans="1:6" x14ac:dyDescent="0.25">
      <c r="A22" s="3" t="s">
        <v>61</v>
      </c>
      <c r="B22" s="8">
        <v>5791</v>
      </c>
      <c r="C22" s="9" t="s">
        <v>29</v>
      </c>
      <c r="D22" s="9" t="s">
        <v>29</v>
      </c>
      <c r="E22" s="9" t="s">
        <v>29</v>
      </c>
      <c r="F22" s="3"/>
    </row>
    <row r="23" spans="1:6" x14ac:dyDescent="0.25">
      <c r="A23" s="3" t="s">
        <v>125</v>
      </c>
      <c r="B23" s="8">
        <v>1535</v>
      </c>
      <c r="C23" s="8">
        <v>1004</v>
      </c>
      <c r="D23" s="8">
        <v>42</v>
      </c>
      <c r="E23" s="8">
        <v>13</v>
      </c>
      <c r="F23" s="3"/>
    </row>
    <row r="24" spans="1:6" x14ac:dyDescent="0.25">
      <c r="A24" s="3" t="s">
        <v>126</v>
      </c>
      <c r="B24" s="8">
        <v>31657</v>
      </c>
      <c r="C24" s="8">
        <v>56978</v>
      </c>
      <c r="D24" s="9" t="s">
        <v>29</v>
      </c>
      <c r="E24" s="9" t="s">
        <v>29</v>
      </c>
      <c r="F24" s="3"/>
    </row>
    <row r="25" spans="1:6" x14ac:dyDescent="0.25">
      <c r="A25" s="3" t="s">
        <v>127</v>
      </c>
      <c r="B25" s="8">
        <v>-836</v>
      </c>
      <c r="C25" s="8">
        <v>-2265</v>
      </c>
      <c r="D25" s="9" t="s">
        <v>29</v>
      </c>
      <c r="E25" s="9" t="s">
        <v>29</v>
      </c>
      <c r="F25" s="3"/>
    </row>
    <row r="26" spans="1:6" x14ac:dyDescent="0.25">
      <c r="A26" s="3" t="s">
        <v>128</v>
      </c>
      <c r="B26" s="8">
        <v>30821</v>
      </c>
      <c r="C26" s="8">
        <v>54713</v>
      </c>
      <c r="D26" s="8">
        <v>12801</v>
      </c>
      <c r="E26" s="8">
        <v>61222</v>
      </c>
      <c r="F26" s="3"/>
    </row>
    <row r="27" spans="1:6" x14ac:dyDescent="0.25">
      <c r="A27" s="3" t="s">
        <v>129</v>
      </c>
      <c r="B27" s="8">
        <v>-221</v>
      </c>
      <c r="C27" s="8">
        <v>2732</v>
      </c>
      <c r="D27" s="8">
        <v>17027</v>
      </c>
      <c r="E27" s="8">
        <v>29204</v>
      </c>
      <c r="F27" s="3"/>
    </row>
    <row r="28" spans="1:6" x14ac:dyDescent="0.25">
      <c r="A28" s="3" t="s">
        <v>130</v>
      </c>
      <c r="B28" s="8">
        <v>2431</v>
      </c>
      <c r="C28" s="8">
        <v>493</v>
      </c>
      <c r="D28" s="8">
        <v>3096</v>
      </c>
      <c r="E28" s="8">
        <v>4706</v>
      </c>
      <c r="F28" s="3"/>
    </row>
    <row r="29" spans="1:6" x14ac:dyDescent="0.25">
      <c r="A29" s="3" t="s">
        <v>131</v>
      </c>
      <c r="B29" s="8">
        <v>-67</v>
      </c>
      <c r="C29" s="9" t="s">
        <v>29</v>
      </c>
      <c r="D29" s="9" t="s">
        <v>29</v>
      </c>
      <c r="E29" s="9" t="s">
        <v>29</v>
      </c>
      <c r="F29" s="3"/>
    </row>
    <row r="30" spans="1:6" x14ac:dyDescent="0.25">
      <c r="A30" s="3" t="s">
        <v>132</v>
      </c>
      <c r="B30" s="8">
        <v>2143</v>
      </c>
      <c r="C30" s="8">
        <v>3225</v>
      </c>
      <c r="D30" s="8">
        <v>20123</v>
      </c>
      <c r="E30" s="8">
        <v>33910</v>
      </c>
      <c r="F30" s="3"/>
    </row>
    <row r="31" spans="1:6" x14ac:dyDescent="0.25">
      <c r="A31" s="3" t="s">
        <v>133</v>
      </c>
      <c r="B31" s="8">
        <v>-5464</v>
      </c>
      <c r="C31" s="8">
        <v>7917</v>
      </c>
      <c r="D31" s="8">
        <v>-6009</v>
      </c>
      <c r="E31" s="8">
        <v>-5458</v>
      </c>
      <c r="F31" s="3"/>
    </row>
    <row r="32" spans="1:6" x14ac:dyDescent="0.25">
      <c r="A32" s="3" t="s">
        <v>134</v>
      </c>
      <c r="B32" s="8">
        <v>-2667</v>
      </c>
      <c r="C32" s="8">
        <v>-1329</v>
      </c>
      <c r="D32" s="8">
        <v>-719</v>
      </c>
      <c r="E32" s="8">
        <v>-411</v>
      </c>
      <c r="F32" s="3"/>
    </row>
    <row r="33" spans="1:6" x14ac:dyDescent="0.25">
      <c r="A33" s="3" t="s">
        <v>135</v>
      </c>
      <c r="B33" s="8">
        <v>-72</v>
      </c>
      <c r="C33" s="9" t="s">
        <v>29</v>
      </c>
      <c r="D33" s="9" t="s">
        <v>29</v>
      </c>
      <c r="E33" s="9" t="s">
        <v>29</v>
      </c>
      <c r="F33" s="3"/>
    </row>
    <row r="34" spans="1:6" x14ac:dyDescent="0.25">
      <c r="A34" s="3" t="s">
        <v>136</v>
      </c>
      <c r="B34" s="8">
        <v>-8203</v>
      </c>
      <c r="C34" s="8">
        <v>6588</v>
      </c>
      <c r="D34" s="8">
        <v>-6728</v>
      </c>
      <c r="E34" s="8">
        <v>-5869</v>
      </c>
      <c r="F34" s="3"/>
    </row>
    <row r="35" spans="1:6" x14ac:dyDescent="0.25">
      <c r="A35" s="3" t="s">
        <v>137</v>
      </c>
      <c r="B35" s="8">
        <v>-6060</v>
      </c>
      <c r="C35" s="8">
        <v>9813</v>
      </c>
      <c r="D35" s="8">
        <v>13395</v>
      </c>
      <c r="E35" s="8">
        <v>28041</v>
      </c>
      <c r="F35" s="3"/>
    </row>
    <row r="36" spans="1:6" x14ac:dyDescent="0.25">
      <c r="A36" s="3" t="s">
        <v>138</v>
      </c>
      <c r="B36" s="8">
        <v>36881</v>
      </c>
      <c r="C36" s="8">
        <v>44900</v>
      </c>
      <c r="D36" s="8">
        <v>-594</v>
      </c>
      <c r="E36" s="8">
        <v>33181</v>
      </c>
      <c r="F36" s="3"/>
    </row>
    <row r="37" spans="1:6" x14ac:dyDescent="0.25">
      <c r="A37" s="3" t="s">
        <v>139</v>
      </c>
      <c r="B37" s="9" t="s">
        <v>29</v>
      </c>
      <c r="C37" s="8">
        <v>768</v>
      </c>
      <c r="D37" s="9" t="s">
        <v>29</v>
      </c>
      <c r="E37" s="8">
        <v>2533</v>
      </c>
      <c r="F37" s="3"/>
    </row>
    <row r="38" spans="1:6" x14ac:dyDescent="0.25">
      <c r="A38" s="3" t="s">
        <v>140</v>
      </c>
      <c r="B38" s="9" t="s">
        <v>29</v>
      </c>
      <c r="C38" s="8">
        <v>8591</v>
      </c>
      <c r="D38" s="9" t="s">
        <v>29</v>
      </c>
      <c r="E38" s="8">
        <v>22437</v>
      </c>
      <c r="F38" s="3"/>
    </row>
    <row r="39" spans="1:6" x14ac:dyDescent="0.25">
      <c r="A39" s="3" t="s">
        <v>141</v>
      </c>
      <c r="B39" s="8">
        <v>36863</v>
      </c>
      <c r="C39" s="8">
        <v>35541</v>
      </c>
      <c r="D39" s="8">
        <v>-594</v>
      </c>
      <c r="E39" s="8">
        <v>8211</v>
      </c>
      <c r="F39" s="3"/>
    </row>
    <row r="40" spans="1:6" x14ac:dyDescent="0.25">
      <c r="A40" s="3" t="s">
        <v>63</v>
      </c>
      <c r="B40" s="23">
        <v>100013.462</v>
      </c>
      <c r="C40" s="23">
        <v>75947.759000000005</v>
      </c>
      <c r="D40" s="23">
        <v>24973.931</v>
      </c>
      <c r="E40" s="7">
        <v>22729.89</v>
      </c>
      <c r="F40" s="3"/>
    </row>
    <row r="41" spans="1:6" x14ac:dyDescent="0.25">
      <c r="A41" s="3" t="s">
        <v>64</v>
      </c>
      <c r="B41" s="23">
        <v>103653.626</v>
      </c>
      <c r="C41" s="23">
        <v>81288.418000000005</v>
      </c>
      <c r="D41" s="23">
        <v>24973.931</v>
      </c>
      <c r="E41" s="23">
        <v>27882.844000000001</v>
      </c>
      <c r="F41" s="3"/>
    </row>
    <row r="42" spans="1:6" x14ac:dyDescent="0.25">
      <c r="A42" s="3" t="s">
        <v>65</v>
      </c>
      <c r="B42" s="7">
        <v>101397.48</v>
      </c>
      <c r="C42" s="23">
        <v>98799.861000000004</v>
      </c>
      <c r="D42" s="23">
        <v>26834.535</v>
      </c>
      <c r="E42" s="23">
        <v>25873.434000000001</v>
      </c>
      <c r="F42" s="3"/>
    </row>
    <row r="43" spans="1:6" x14ac:dyDescent="0.25">
      <c r="A43" s="3" t="s">
        <v>142</v>
      </c>
      <c r="B43" s="7">
        <v>0.37</v>
      </c>
      <c r="C43" s="7">
        <v>0.47</v>
      </c>
      <c r="D43" s="7">
        <v>-0.02</v>
      </c>
      <c r="E43" s="7">
        <v>0.36</v>
      </c>
      <c r="F43" s="3"/>
    </row>
    <row r="44" spans="1:6" x14ac:dyDescent="0.25">
      <c r="A44" s="3" t="s">
        <v>143</v>
      </c>
      <c r="B44" s="7">
        <v>0.36</v>
      </c>
      <c r="C44" s="7">
        <v>0.34</v>
      </c>
      <c r="D44" s="7">
        <v>-0.02</v>
      </c>
      <c r="E44" s="7">
        <v>0.34</v>
      </c>
      <c r="F44" s="3"/>
    </row>
    <row r="45" spans="1:6" x14ac:dyDescent="0.25">
      <c r="A45" s="3" t="s">
        <v>66</v>
      </c>
      <c r="B45" s="8">
        <v>8000</v>
      </c>
      <c r="C45" s="8">
        <v>6600</v>
      </c>
      <c r="D45" s="8">
        <v>5800</v>
      </c>
      <c r="E45" s="9" t="s">
        <v>29</v>
      </c>
      <c r="F45" s="3"/>
    </row>
    <row r="46" spans="1:6" x14ac:dyDescent="0.25">
      <c r="A46" s="3" t="s">
        <v>67</v>
      </c>
      <c r="B46" s="8">
        <v>85</v>
      </c>
      <c r="C46" s="8">
        <v>106</v>
      </c>
      <c r="D46" s="9" t="s">
        <v>29</v>
      </c>
      <c r="E46" s="9" t="s">
        <v>29</v>
      </c>
      <c r="F46" s="3"/>
    </row>
    <row r="47" spans="1:6" x14ac:dyDescent="0.25">
      <c r="A47" s="3" t="s">
        <v>32</v>
      </c>
      <c r="B47" s="8">
        <v>-578</v>
      </c>
      <c r="C47" s="9" t="s">
        <v>29</v>
      </c>
      <c r="D47" s="9" t="s">
        <v>29</v>
      </c>
      <c r="E47" s="9" t="s">
        <v>29</v>
      </c>
      <c r="F47" s="3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4B524-CEF9-423D-AEA8-608C51A1A4D8}">
  <sheetPr codeName="Sheet7"/>
  <dimension ref="A4:F50"/>
  <sheetViews>
    <sheetView workbookViewId="0">
      <selection activeCell="E15" sqref="E15"/>
    </sheetView>
  </sheetViews>
  <sheetFormatPr defaultRowHeight="12.5" x14ac:dyDescent="0.25"/>
  <cols>
    <col min="1" max="1" width="50" customWidth="1"/>
    <col min="2" max="197" width="12" customWidth="1"/>
  </cols>
  <sheetData>
    <row r="4" spans="1:6" x14ac:dyDescent="0.25">
      <c r="A4" s="1" t="s">
        <v>0</v>
      </c>
    </row>
    <row r="5" spans="1:6" ht="20" x14ac:dyDescent="0.4">
      <c r="A5" s="11" t="s">
        <v>86</v>
      </c>
    </row>
    <row r="7" spans="1:6" x14ac:dyDescent="0.25">
      <c r="A7" s="4" t="s">
        <v>1</v>
      </c>
    </row>
    <row r="10" spans="1:6" ht="13" x14ac:dyDescent="0.25">
      <c r="A10" s="10" t="s">
        <v>72</v>
      </c>
    </row>
    <row r="11" spans="1:6" ht="13" x14ac:dyDescent="0.25">
      <c r="A11" s="2" t="s">
        <v>55</v>
      </c>
      <c r="B11" s="5" t="s">
        <v>87</v>
      </c>
      <c r="C11" s="5" t="s">
        <v>88</v>
      </c>
      <c r="D11" s="5" t="s">
        <v>89</v>
      </c>
      <c r="E11" s="5" t="s">
        <v>90</v>
      </c>
      <c r="F11" s="2"/>
    </row>
    <row r="12" spans="1:6" ht="13" x14ac:dyDescent="0.25">
      <c r="A12" s="2" t="s">
        <v>54</v>
      </c>
      <c r="B12" s="5" t="s">
        <v>53</v>
      </c>
      <c r="C12" s="5" t="s">
        <v>53</v>
      </c>
      <c r="D12" s="5" t="s">
        <v>53</v>
      </c>
      <c r="E12" s="5" t="s">
        <v>53</v>
      </c>
      <c r="F12" s="2"/>
    </row>
    <row r="13" spans="1:6" ht="13" x14ac:dyDescent="0.25">
      <c r="A13" s="2" t="s">
        <v>52</v>
      </c>
      <c r="B13" s="5" t="s">
        <v>51</v>
      </c>
      <c r="C13" s="5" t="s">
        <v>51</v>
      </c>
      <c r="D13" s="5" t="s">
        <v>51</v>
      </c>
      <c r="E13" s="5" t="s">
        <v>51</v>
      </c>
      <c r="F13" s="2"/>
    </row>
    <row r="14" spans="1:6" ht="13" x14ac:dyDescent="0.25">
      <c r="A14" s="2" t="s">
        <v>50</v>
      </c>
      <c r="B14" s="5" t="s">
        <v>49</v>
      </c>
      <c r="C14" s="5" t="s">
        <v>49</v>
      </c>
      <c r="D14" s="5" t="s">
        <v>49</v>
      </c>
      <c r="E14" s="5" t="s">
        <v>49</v>
      </c>
      <c r="F14" s="2"/>
    </row>
    <row r="15" spans="1:6" ht="13" x14ac:dyDescent="0.25">
      <c r="A15" s="2" t="s">
        <v>48</v>
      </c>
      <c r="B15" s="5" t="s">
        <v>47</v>
      </c>
      <c r="C15" s="5" t="s">
        <v>47</v>
      </c>
      <c r="D15" s="5" t="s">
        <v>47</v>
      </c>
      <c r="E15" s="5" t="s">
        <v>47</v>
      </c>
      <c r="F15" s="2"/>
    </row>
    <row r="16" spans="1:6" x14ac:dyDescent="0.25">
      <c r="A16" s="3" t="s">
        <v>62</v>
      </c>
      <c r="B16" s="8">
        <v>36881</v>
      </c>
      <c r="C16" s="8">
        <v>44900</v>
      </c>
      <c r="D16" s="8">
        <v>-594</v>
      </c>
      <c r="E16" s="8">
        <v>33181</v>
      </c>
      <c r="F16" s="3"/>
    </row>
    <row r="17" spans="1:6" x14ac:dyDescent="0.25">
      <c r="A17" s="3" t="s">
        <v>39</v>
      </c>
      <c r="B17" s="8">
        <v>-8203</v>
      </c>
      <c r="C17" s="8">
        <v>6588</v>
      </c>
      <c r="D17" s="8">
        <v>-6728</v>
      </c>
      <c r="E17" s="8">
        <v>-5869</v>
      </c>
      <c r="F17" s="3"/>
    </row>
    <row r="18" spans="1:6" x14ac:dyDescent="0.25">
      <c r="A18" s="3" t="s">
        <v>124</v>
      </c>
      <c r="B18" s="9" t="s">
        <v>29</v>
      </c>
      <c r="C18" s="8">
        <v>-10685</v>
      </c>
      <c r="D18" s="8">
        <v>18881</v>
      </c>
      <c r="E18" s="8">
        <v>3019</v>
      </c>
      <c r="F18" s="3"/>
    </row>
    <row r="19" spans="1:6" x14ac:dyDescent="0.25">
      <c r="A19" s="3" t="s">
        <v>144</v>
      </c>
      <c r="B19" s="8">
        <v>7974</v>
      </c>
      <c r="C19" s="8">
        <v>1916</v>
      </c>
      <c r="D19" s="8">
        <v>3591</v>
      </c>
      <c r="E19" s="8">
        <v>5941</v>
      </c>
      <c r="F19" s="3"/>
    </row>
    <row r="20" spans="1:6" x14ac:dyDescent="0.25">
      <c r="A20" s="3" t="s">
        <v>145</v>
      </c>
      <c r="B20" s="9" t="s">
        <v>29</v>
      </c>
      <c r="C20" s="9" t="s">
        <v>29</v>
      </c>
      <c r="D20" s="8">
        <v>9699</v>
      </c>
      <c r="E20" s="8">
        <v>4810</v>
      </c>
      <c r="F20" s="3"/>
    </row>
    <row r="21" spans="1:6" x14ac:dyDescent="0.25">
      <c r="A21" s="3" t="s">
        <v>146</v>
      </c>
      <c r="B21" s="8">
        <v>35256</v>
      </c>
      <c r="C21" s="8">
        <v>15403</v>
      </c>
      <c r="D21" s="8">
        <v>3545</v>
      </c>
      <c r="E21" s="8">
        <v>1850</v>
      </c>
      <c r="F21" s="3"/>
    </row>
    <row r="22" spans="1:6" x14ac:dyDescent="0.25">
      <c r="A22" s="3" t="s">
        <v>147</v>
      </c>
      <c r="B22" s="9" t="s">
        <v>29</v>
      </c>
      <c r="C22" s="9" t="s">
        <v>29</v>
      </c>
      <c r="D22" s="8">
        <v>-62</v>
      </c>
      <c r="E22" s="8">
        <v>-63</v>
      </c>
      <c r="F22" s="3"/>
    </row>
    <row r="23" spans="1:6" x14ac:dyDescent="0.25">
      <c r="A23" s="3" t="s">
        <v>148</v>
      </c>
      <c r="B23" s="8">
        <v>14331</v>
      </c>
      <c r="C23" s="8">
        <v>10542</v>
      </c>
      <c r="D23" s="8">
        <v>7655</v>
      </c>
      <c r="E23" s="8">
        <v>3544</v>
      </c>
      <c r="F23" s="3"/>
    </row>
    <row r="24" spans="1:6" x14ac:dyDescent="0.25">
      <c r="A24" s="3" t="s">
        <v>149</v>
      </c>
      <c r="B24" s="8">
        <v>148</v>
      </c>
      <c r="C24" s="8">
        <v>155</v>
      </c>
      <c r="D24" s="9" t="s">
        <v>29</v>
      </c>
      <c r="E24" s="9" t="s">
        <v>29</v>
      </c>
      <c r="F24" s="3"/>
    </row>
    <row r="25" spans="1:6" x14ac:dyDescent="0.25">
      <c r="A25" s="3" t="s">
        <v>150</v>
      </c>
      <c r="B25" s="8">
        <v>-41233</v>
      </c>
      <c r="C25" s="8">
        <v>-19416</v>
      </c>
      <c r="D25" s="8">
        <v>-26375</v>
      </c>
      <c r="E25" s="8">
        <v>-26509</v>
      </c>
      <c r="F25" s="3"/>
    </row>
    <row r="26" spans="1:6" x14ac:dyDescent="0.25">
      <c r="A26" s="3" t="s">
        <v>151</v>
      </c>
      <c r="B26" s="8">
        <v>-16831</v>
      </c>
      <c r="C26" s="8">
        <v>-17307</v>
      </c>
      <c r="D26" s="8">
        <v>-7596</v>
      </c>
      <c r="E26" s="8">
        <v>-9504</v>
      </c>
      <c r="F26" s="3"/>
    </row>
    <row r="27" spans="1:6" x14ac:dyDescent="0.25">
      <c r="A27" s="3" t="s">
        <v>40</v>
      </c>
      <c r="B27" s="8">
        <v>10774</v>
      </c>
      <c r="C27" s="8">
        <v>35502</v>
      </c>
      <c r="D27" s="8">
        <v>7841</v>
      </c>
      <c r="E27" s="8">
        <v>10192</v>
      </c>
      <c r="F27" s="3"/>
    </row>
    <row r="28" spans="1:6" x14ac:dyDescent="0.25">
      <c r="A28" s="3" t="s">
        <v>112</v>
      </c>
      <c r="B28" s="8">
        <v>22856</v>
      </c>
      <c r="C28" s="8">
        <v>-3595</v>
      </c>
      <c r="D28" s="8">
        <v>17748</v>
      </c>
      <c r="E28" s="8">
        <v>10904</v>
      </c>
      <c r="F28" s="3"/>
    </row>
    <row r="29" spans="1:6" x14ac:dyDescent="0.25">
      <c r="A29" s="3" t="s">
        <v>115</v>
      </c>
      <c r="B29" s="8">
        <v>3325</v>
      </c>
      <c r="C29" s="8">
        <v>1720</v>
      </c>
      <c r="D29" s="8">
        <v>2719</v>
      </c>
      <c r="E29" s="8">
        <v>1574</v>
      </c>
      <c r="F29" s="3"/>
    </row>
    <row r="30" spans="1:6" x14ac:dyDescent="0.25">
      <c r="A30" s="3" t="s">
        <v>114</v>
      </c>
      <c r="B30" s="8">
        <v>825</v>
      </c>
      <c r="C30" s="8">
        <v>1624</v>
      </c>
      <c r="D30" s="8">
        <v>1993</v>
      </c>
      <c r="E30" s="8">
        <v>1530</v>
      </c>
      <c r="F30" s="3"/>
    </row>
    <row r="31" spans="1:6" x14ac:dyDescent="0.25">
      <c r="A31" s="3" t="s">
        <v>152</v>
      </c>
      <c r="B31" s="8">
        <v>12491</v>
      </c>
      <c r="C31" s="8">
        <v>4831</v>
      </c>
      <c r="D31" s="8">
        <v>6307</v>
      </c>
      <c r="E31" s="8">
        <v>10516</v>
      </c>
      <c r="F31" s="3"/>
    </row>
    <row r="32" spans="1:6" x14ac:dyDescent="0.25">
      <c r="A32" s="3" t="s">
        <v>70</v>
      </c>
      <c r="B32" s="8">
        <v>78594</v>
      </c>
      <c r="C32" s="8">
        <v>72178</v>
      </c>
      <c r="D32" s="8">
        <v>38624</v>
      </c>
      <c r="E32" s="8">
        <v>45116</v>
      </c>
      <c r="F32" s="3"/>
    </row>
    <row r="33" spans="1:6" x14ac:dyDescent="0.25">
      <c r="A33" s="3" t="s">
        <v>153</v>
      </c>
      <c r="B33" s="8">
        <v>-30825</v>
      </c>
      <c r="C33" s="8">
        <v>-16565</v>
      </c>
      <c r="D33" s="8">
        <v>-17165</v>
      </c>
      <c r="E33" s="8">
        <v>-15238</v>
      </c>
      <c r="F33" s="3"/>
    </row>
    <row r="34" spans="1:6" x14ac:dyDescent="0.25">
      <c r="A34" s="3" t="s">
        <v>154</v>
      </c>
      <c r="B34" s="8">
        <v>-285205</v>
      </c>
      <c r="C34" s="9" t="s">
        <v>29</v>
      </c>
      <c r="D34" s="9" t="s">
        <v>29</v>
      </c>
      <c r="E34" s="9" t="s">
        <v>29</v>
      </c>
      <c r="F34" s="3"/>
    </row>
    <row r="35" spans="1:6" x14ac:dyDescent="0.25">
      <c r="A35" s="3" t="s">
        <v>155</v>
      </c>
      <c r="B35" s="8">
        <v>10596</v>
      </c>
      <c r="C35" s="9" t="s">
        <v>29</v>
      </c>
      <c r="D35" s="9" t="s">
        <v>29</v>
      </c>
      <c r="E35" s="9" t="s">
        <v>29</v>
      </c>
      <c r="F35" s="3"/>
    </row>
    <row r="36" spans="1:6" x14ac:dyDescent="0.25">
      <c r="A36" s="3" t="s">
        <v>156</v>
      </c>
      <c r="B36" s="8">
        <v>80250</v>
      </c>
      <c r="C36" s="9" t="s">
        <v>29</v>
      </c>
      <c r="D36" s="9" t="s">
        <v>29</v>
      </c>
      <c r="E36" s="9" t="s">
        <v>29</v>
      </c>
      <c r="F36" s="3"/>
    </row>
    <row r="37" spans="1:6" x14ac:dyDescent="0.25">
      <c r="A37" s="3" t="s">
        <v>157</v>
      </c>
      <c r="B37" s="9" t="s">
        <v>29</v>
      </c>
      <c r="C37" s="9" t="s">
        <v>29</v>
      </c>
      <c r="D37" s="8">
        <v>35</v>
      </c>
      <c r="E37" s="9" t="s">
        <v>29</v>
      </c>
      <c r="F37" s="3"/>
    </row>
    <row r="38" spans="1:6" x14ac:dyDescent="0.25">
      <c r="A38" s="3" t="s">
        <v>69</v>
      </c>
      <c r="B38" s="8">
        <v>-225184</v>
      </c>
      <c r="C38" s="8">
        <v>-16565</v>
      </c>
      <c r="D38" s="8">
        <v>-17130</v>
      </c>
      <c r="E38" s="8">
        <v>-15238</v>
      </c>
      <c r="F38" s="3"/>
    </row>
    <row r="39" spans="1:6" x14ac:dyDescent="0.25">
      <c r="A39" s="3" t="s">
        <v>158</v>
      </c>
      <c r="B39" s="9" t="s">
        <v>29</v>
      </c>
      <c r="C39" s="8">
        <v>129046</v>
      </c>
      <c r="D39" s="9" t="s">
        <v>29</v>
      </c>
      <c r="E39" s="9" t="s">
        <v>29</v>
      </c>
      <c r="F39" s="3"/>
    </row>
    <row r="40" spans="1:6" x14ac:dyDescent="0.25">
      <c r="A40" s="3" t="s">
        <v>159</v>
      </c>
      <c r="B40" s="8">
        <v>13693</v>
      </c>
      <c r="C40" s="8">
        <v>5788</v>
      </c>
      <c r="D40" s="8">
        <v>2346</v>
      </c>
      <c r="E40" s="8">
        <v>436</v>
      </c>
      <c r="F40" s="3"/>
    </row>
    <row r="41" spans="1:6" x14ac:dyDescent="0.25">
      <c r="A41" s="3" t="s">
        <v>160</v>
      </c>
      <c r="B41" s="8">
        <v>-6748</v>
      </c>
      <c r="C41" s="9" t="s">
        <v>29</v>
      </c>
      <c r="D41" s="9" t="s">
        <v>29</v>
      </c>
      <c r="E41" s="9" t="s">
        <v>29</v>
      </c>
      <c r="F41" s="3"/>
    </row>
    <row r="42" spans="1:6" x14ac:dyDescent="0.25">
      <c r="A42" s="3" t="s">
        <v>147</v>
      </c>
      <c r="B42" s="9" t="s">
        <v>29</v>
      </c>
      <c r="C42" s="9" t="s">
        <v>29</v>
      </c>
      <c r="D42" s="8">
        <v>62</v>
      </c>
      <c r="E42" s="8">
        <v>63</v>
      </c>
      <c r="F42" s="3"/>
    </row>
    <row r="43" spans="1:6" x14ac:dyDescent="0.25">
      <c r="A43" s="3" t="s">
        <v>161</v>
      </c>
      <c r="B43" s="9" t="s">
        <v>29</v>
      </c>
      <c r="C43" s="8">
        <v>-39</v>
      </c>
      <c r="D43" s="8">
        <v>-3557</v>
      </c>
      <c r="E43" s="9" t="s">
        <v>29</v>
      </c>
      <c r="F43" s="3"/>
    </row>
    <row r="44" spans="1:6" x14ac:dyDescent="0.25">
      <c r="A44" s="3" t="s">
        <v>162</v>
      </c>
      <c r="B44" s="9" t="s">
        <v>29</v>
      </c>
      <c r="C44" s="9" t="s">
        <v>29</v>
      </c>
      <c r="D44" s="8">
        <v>-1879</v>
      </c>
      <c r="E44" s="9" t="s">
        <v>29</v>
      </c>
      <c r="F44" s="3"/>
    </row>
    <row r="45" spans="1:6" x14ac:dyDescent="0.25">
      <c r="A45" s="3" t="s">
        <v>68</v>
      </c>
      <c r="B45" s="8">
        <v>6945</v>
      </c>
      <c r="C45" s="8">
        <v>134795</v>
      </c>
      <c r="D45" s="8">
        <v>-3028</v>
      </c>
      <c r="E45" s="8">
        <v>499</v>
      </c>
      <c r="F45" s="3"/>
    </row>
    <row r="46" spans="1:6" x14ac:dyDescent="0.25">
      <c r="A46" s="3" t="s">
        <v>163</v>
      </c>
      <c r="B46" s="8">
        <v>-139645</v>
      </c>
      <c r="C46" s="8">
        <v>190408</v>
      </c>
      <c r="D46" s="8">
        <v>18466</v>
      </c>
      <c r="E46" s="8">
        <v>30377</v>
      </c>
      <c r="F46" s="3"/>
    </row>
    <row r="47" spans="1:6" x14ac:dyDescent="0.25">
      <c r="A47" s="3" t="s">
        <v>164</v>
      </c>
      <c r="B47" s="8">
        <v>211</v>
      </c>
      <c r="C47" s="9" t="s">
        <v>29</v>
      </c>
      <c r="D47" s="9" t="s">
        <v>29</v>
      </c>
      <c r="E47" s="9" t="s">
        <v>29</v>
      </c>
      <c r="F47" s="3"/>
    </row>
    <row r="48" spans="1:6" x14ac:dyDescent="0.25">
      <c r="A48" s="3" t="s">
        <v>165</v>
      </c>
      <c r="B48" s="8">
        <v>310366</v>
      </c>
      <c r="C48" s="8">
        <v>119958</v>
      </c>
      <c r="D48" s="8">
        <v>101492</v>
      </c>
      <c r="E48" s="8">
        <v>71115</v>
      </c>
      <c r="F48" s="3"/>
    </row>
    <row r="49" spans="1:6" x14ac:dyDescent="0.25">
      <c r="A49" s="3" t="s">
        <v>166</v>
      </c>
      <c r="B49" s="8">
        <v>170932</v>
      </c>
      <c r="C49" s="8">
        <v>310366</v>
      </c>
      <c r="D49" s="8">
        <v>119958</v>
      </c>
      <c r="E49" s="8">
        <v>101492</v>
      </c>
      <c r="F49" s="3"/>
    </row>
    <row r="50" spans="1:6" x14ac:dyDescent="0.25">
      <c r="A50" s="3" t="s">
        <v>167</v>
      </c>
      <c r="B50" s="8">
        <v>966</v>
      </c>
      <c r="C50" s="8">
        <v>10071</v>
      </c>
      <c r="D50" s="8">
        <v>28023</v>
      </c>
      <c r="E50" s="8">
        <v>39387</v>
      </c>
      <c r="F50" s="3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6BDA2-B172-4F44-963A-BAE7AA3B11B8}">
  <sheetPr codeName="Sheet13"/>
  <dimension ref="B2:F10"/>
  <sheetViews>
    <sheetView zoomScale="145" zoomScaleNormal="145" workbookViewId="0">
      <selection activeCell="H22" sqref="H22"/>
    </sheetView>
  </sheetViews>
  <sheetFormatPr defaultRowHeight="12.5" x14ac:dyDescent="0.25"/>
  <cols>
    <col min="1" max="1" width="3.1796875" customWidth="1"/>
    <col min="2" max="2" width="11.453125" bestFit="1" customWidth="1"/>
  </cols>
  <sheetData>
    <row r="2" spans="2:6" x14ac:dyDescent="0.25">
      <c r="B2" s="13" t="s">
        <v>80</v>
      </c>
    </row>
    <row r="4" spans="2:6" ht="13" x14ac:dyDescent="0.3">
      <c r="C4" s="16" t="s">
        <v>4</v>
      </c>
      <c r="D4" s="15"/>
      <c r="E4" s="15"/>
      <c r="F4" s="15"/>
    </row>
    <row r="5" spans="2:6" ht="13" x14ac:dyDescent="0.3">
      <c r="B5" s="17" t="s">
        <v>79</v>
      </c>
      <c r="C5" s="17">
        <v>2019</v>
      </c>
      <c r="D5" s="17">
        <v>2018</v>
      </c>
      <c r="E5" s="17">
        <v>2017</v>
      </c>
      <c r="F5" s="17">
        <v>2016</v>
      </c>
    </row>
    <row r="6" spans="2:6" x14ac:dyDescent="0.25">
      <c r="B6" s="13" t="s">
        <v>182</v>
      </c>
      <c r="C6" s="7">
        <f ca="1">IFERROR(INDEX(INDIRECT($B6&amp;"!$A$9:$J$67"),MATCH($C$4,INDIRECT($B6&amp;"!$A$9:$A$67"),0),MATCH(C$5,INDIRECT($B6&amp;"!$A$9:$F$9"),0)),"")</f>
        <v>6.1</v>
      </c>
      <c r="D6" s="7">
        <f t="shared" ref="D6:F9" ca="1" si="0">IFERROR(INDEX(INDIRECT($B6&amp;"!$A$9:$J$67"),MATCH($C$4,INDIRECT($B6&amp;"!$A$9:$A$67"),0),MATCH(D$5,INDIRECT($B6&amp;"!$A$9:$F$9"),0)),"")</f>
        <v>0.56000000000000005</v>
      </c>
      <c r="E6" s="7">
        <f t="shared" ca="1" si="0"/>
        <v>0.31</v>
      </c>
      <c r="F6" s="7">
        <f t="shared" ca="1" si="0"/>
        <v>2.66</v>
      </c>
    </row>
    <row r="7" spans="2:6" x14ac:dyDescent="0.25">
      <c r="B7" s="13" t="s">
        <v>183</v>
      </c>
      <c r="C7" s="7">
        <f t="shared" ref="C7:C9" ca="1" si="1">IFERROR(INDEX(INDIRECT($B7&amp;"!$A$9:$J$67"),MATCH($C$4,INDIRECT($B7&amp;"!$A$9:$A$67"),0),MATCH(C$5,INDIRECT($B7&amp;"!$A$9:$F$9"),0)),"")</f>
        <v>1.56</v>
      </c>
      <c r="D7" s="7">
        <f t="shared" ca="1" si="0"/>
        <v>2.95</v>
      </c>
      <c r="E7" s="7">
        <f t="shared" ca="1" si="0"/>
        <v>9.19</v>
      </c>
      <c r="F7" s="7">
        <f t="shared" ca="1" si="0"/>
        <v>19.899999999999999</v>
      </c>
    </row>
    <row r="8" spans="2:6" x14ac:dyDescent="0.25">
      <c r="B8" s="13" t="s">
        <v>168</v>
      </c>
      <c r="C8" s="7">
        <f t="shared" ca="1" si="1"/>
        <v>12.81</v>
      </c>
      <c r="D8" s="7">
        <f t="shared" ca="1" si="0"/>
        <v>4.83</v>
      </c>
      <c r="E8" s="7">
        <f t="shared" ca="1" si="0"/>
        <v>-2.83</v>
      </c>
      <c r="F8" s="7">
        <f t="shared" ca="1" si="0"/>
        <v>10.210000000000001</v>
      </c>
    </row>
    <row r="9" spans="2:6" x14ac:dyDescent="0.25">
      <c r="B9" s="13" t="s">
        <v>184</v>
      </c>
      <c r="C9" s="7">
        <f t="shared" ca="1" si="1"/>
        <v>31.28</v>
      </c>
      <c r="D9" s="7">
        <f t="shared" ca="1" si="0"/>
        <v>17.54</v>
      </c>
      <c r="E9" s="7">
        <f t="shared" ca="1" si="0"/>
        <v>25.48</v>
      </c>
      <c r="F9" s="7">
        <f t="shared" ca="1" si="0"/>
        <v>25.2</v>
      </c>
    </row>
    <row r="10" spans="2:6" ht="13" x14ac:dyDescent="0.3">
      <c r="B10" s="12" t="s">
        <v>78</v>
      </c>
      <c r="C10" s="18">
        <f ca="1">AVERAGE(C6:C9)</f>
        <v>12.9375</v>
      </c>
      <c r="D10" s="18">
        <f ca="1">AVERAGE(D6:D9)</f>
        <v>6.47</v>
      </c>
      <c r="E10" s="18">
        <f ca="1">AVERAGE(E6:E9)</f>
        <v>8.0374999999999996</v>
      </c>
      <c r="F10" s="18">
        <f ca="1">AVERAGE(F6:F9)</f>
        <v>14.4925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5FC3FE6-41E8-4E0A-903A-AAA670CA75BE}">
          <x14:formula1>
            <xm:f>ANF!$A$10:$A$39</xm:f>
          </x14:formula1>
          <xm:sqref>C4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46B8A-DD0F-4613-AA24-66512466DAD0}">
  <sheetPr codeName="Sheet3"/>
  <dimension ref="A4:G39"/>
  <sheetViews>
    <sheetView topLeftCell="A17" workbookViewId="0">
      <selection activeCell="C12" sqref="C12"/>
    </sheetView>
  </sheetViews>
  <sheetFormatPr defaultRowHeight="12.5" x14ac:dyDescent="0.25"/>
  <cols>
    <col min="1" max="1" width="50" customWidth="1"/>
    <col min="2" max="196" width="12" customWidth="1"/>
  </cols>
  <sheetData>
    <row r="4" spans="1:7" x14ac:dyDescent="0.25">
      <c r="A4" s="1" t="s">
        <v>0</v>
      </c>
    </row>
    <row r="5" spans="1:7" ht="20" x14ac:dyDescent="0.4">
      <c r="A5" s="11" t="s">
        <v>175</v>
      </c>
    </row>
    <row r="7" spans="1:7" x14ac:dyDescent="0.25">
      <c r="A7" s="4" t="s">
        <v>1</v>
      </c>
    </row>
    <row r="9" spans="1:7" x14ac:dyDescent="0.25">
      <c r="B9">
        <f>YEAR(B10)</f>
        <v>2020</v>
      </c>
      <c r="C9">
        <f t="shared" ref="C9:F9" si="0">YEAR(C10)</f>
        <v>2019</v>
      </c>
      <c r="D9">
        <f t="shared" si="0"/>
        <v>2018</v>
      </c>
      <c r="E9">
        <f t="shared" si="0"/>
        <v>2017</v>
      </c>
      <c r="F9">
        <f t="shared" si="0"/>
        <v>2016</v>
      </c>
    </row>
    <row r="10" spans="1:7" ht="13" x14ac:dyDescent="0.25">
      <c r="A10" s="2" t="s">
        <v>2</v>
      </c>
      <c r="B10" s="5" t="s">
        <v>176</v>
      </c>
      <c r="C10" s="5" t="s">
        <v>177</v>
      </c>
      <c r="D10" s="5" t="s">
        <v>178</v>
      </c>
      <c r="E10" s="5" t="s">
        <v>179</v>
      </c>
      <c r="F10" s="5" t="s">
        <v>180</v>
      </c>
      <c r="G10" s="2"/>
    </row>
    <row r="11" spans="1:7" x14ac:dyDescent="0.25">
      <c r="A11" s="3" t="s">
        <v>3</v>
      </c>
      <c r="B11" s="7">
        <v>1.33</v>
      </c>
      <c r="C11" s="7">
        <v>3.17</v>
      </c>
      <c r="D11" s="6">
        <v>0.3</v>
      </c>
      <c r="E11" s="7">
        <v>0.17</v>
      </c>
      <c r="F11" s="7">
        <v>1.44</v>
      </c>
      <c r="G11" s="3"/>
    </row>
    <row r="12" spans="1:7" x14ac:dyDescent="0.25">
      <c r="A12" s="3" t="s">
        <v>4</v>
      </c>
      <c r="B12" s="7">
        <v>3.48</v>
      </c>
      <c r="C12" s="6">
        <v>6.1</v>
      </c>
      <c r="D12" s="7">
        <v>0.56000000000000005</v>
      </c>
      <c r="E12" s="7">
        <v>0.31</v>
      </c>
      <c r="F12" s="7">
        <v>2.66</v>
      </c>
      <c r="G12" s="3"/>
    </row>
    <row r="13" spans="1:7" x14ac:dyDescent="0.25">
      <c r="A13" s="3" t="s">
        <v>5</v>
      </c>
      <c r="B13" s="7">
        <v>5.0199999999999996</v>
      </c>
      <c r="C13" s="7">
        <v>8.3800000000000008</v>
      </c>
      <c r="D13" s="7">
        <v>4.58</v>
      </c>
      <c r="E13" s="7">
        <v>0.96</v>
      </c>
      <c r="F13" s="7">
        <v>4.3499999999999996</v>
      </c>
      <c r="G13" s="3"/>
    </row>
    <row r="14" spans="1:7" x14ac:dyDescent="0.25">
      <c r="A14" s="3" t="s">
        <v>6</v>
      </c>
      <c r="B14" s="7">
        <v>6.73</v>
      </c>
      <c r="C14" s="7">
        <v>7.91</v>
      </c>
      <c r="D14" s="8">
        <v>7</v>
      </c>
      <c r="E14" s="7">
        <v>5.59</v>
      </c>
      <c r="F14" s="7">
        <v>7.33</v>
      </c>
      <c r="G14" s="3"/>
    </row>
    <row r="15" spans="1:7" x14ac:dyDescent="0.25">
      <c r="A15" s="3" t="s">
        <v>7</v>
      </c>
      <c r="B15" s="7">
        <v>27.87</v>
      </c>
      <c r="C15" s="7">
        <v>32.28</v>
      </c>
      <c r="D15" s="7">
        <v>80.92</v>
      </c>
      <c r="E15" s="9" t="s">
        <v>28</v>
      </c>
      <c r="F15" s="7">
        <v>29.37</v>
      </c>
      <c r="G15" s="3"/>
    </row>
    <row r="16" spans="1:7" x14ac:dyDescent="0.25">
      <c r="A16" s="3" t="s">
        <v>8</v>
      </c>
      <c r="B16" s="8">
        <v>82569</v>
      </c>
      <c r="C16" s="8">
        <v>85714</v>
      </c>
      <c r="D16" s="8">
        <v>90426</v>
      </c>
      <c r="E16" s="8">
        <v>77579</v>
      </c>
      <c r="F16" s="8">
        <v>72007</v>
      </c>
      <c r="G16" s="3"/>
    </row>
    <row r="18" spans="1:7" ht="13" x14ac:dyDescent="0.25">
      <c r="A18" s="2" t="s">
        <v>9</v>
      </c>
      <c r="B18" s="5" t="s">
        <v>176</v>
      </c>
      <c r="C18" s="5" t="s">
        <v>177</v>
      </c>
      <c r="D18" s="5" t="s">
        <v>178</v>
      </c>
      <c r="E18" s="5" t="s">
        <v>179</v>
      </c>
      <c r="F18" s="5" t="s">
        <v>180</v>
      </c>
      <c r="G18" s="2"/>
    </row>
    <row r="19" spans="1:7" x14ac:dyDescent="0.25">
      <c r="A19" s="3" t="s">
        <v>10</v>
      </c>
      <c r="B19" s="7">
        <v>0.91</v>
      </c>
      <c r="C19" s="7">
        <v>1.41</v>
      </c>
      <c r="D19" s="7">
        <v>1.47</v>
      </c>
      <c r="E19" s="6">
        <v>1.3</v>
      </c>
      <c r="F19" s="7">
        <v>1.19</v>
      </c>
      <c r="G19" s="3"/>
    </row>
    <row r="20" spans="1:7" x14ac:dyDescent="0.25">
      <c r="A20" s="3" t="s">
        <v>11</v>
      </c>
      <c r="B20" s="7">
        <v>1.55</v>
      </c>
      <c r="C20" s="7">
        <v>2.39</v>
      </c>
      <c r="D20" s="7">
        <v>2.4900000000000002</v>
      </c>
      <c r="E20" s="7">
        <v>2.34</v>
      </c>
      <c r="F20" s="6">
        <v>2.2000000000000002</v>
      </c>
      <c r="G20" s="3"/>
    </row>
    <row r="21" spans="1:7" x14ac:dyDescent="0.25">
      <c r="A21" s="3" t="s">
        <v>12</v>
      </c>
      <c r="B21" s="7">
        <v>12.66</v>
      </c>
      <c r="C21" s="7">
        <v>32.57</v>
      </c>
      <c r="D21" s="7">
        <v>32.549999999999997</v>
      </c>
      <c r="E21" s="7">
        <v>28.46</v>
      </c>
      <c r="F21" s="7">
        <v>26.48</v>
      </c>
      <c r="G21" s="3"/>
    </row>
    <row r="23" spans="1:7" ht="13" x14ac:dyDescent="0.25">
      <c r="A23" s="2" t="s">
        <v>13</v>
      </c>
      <c r="B23" s="5" t="s">
        <v>176</v>
      </c>
      <c r="C23" s="5" t="s">
        <v>177</v>
      </c>
      <c r="D23" s="5" t="s">
        <v>178</v>
      </c>
      <c r="E23" s="5" t="s">
        <v>179</v>
      </c>
      <c r="F23" s="5" t="s">
        <v>180</v>
      </c>
      <c r="G23" s="2"/>
    </row>
    <row r="24" spans="1:7" x14ac:dyDescent="0.25">
      <c r="A24" s="3" t="s">
        <v>26</v>
      </c>
      <c r="B24" s="7">
        <v>0.22</v>
      </c>
      <c r="C24" s="7">
        <v>0.25</v>
      </c>
      <c r="D24" s="7">
        <v>0.24</v>
      </c>
      <c r="E24" s="7">
        <v>0.25</v>
      </c>
      <c r="F24" s="7">
        <v>0.26</v>
      </c>
      <c r="G24" s="3"/>
    </row>
    <row r="25" spans="1:7" x14ac:dyDescent="0.25">
      <c r="A25" s="3" t="s">
        <v>27</v>
      </c>
      <c r="B25" s="7">
        <v>0.22</v>
      </c>
      <c r="C25" s="7">
        <v>0.25</v>
      </c>
      <c r="D25" s="7">
        <v>0.24</v>
      </c>
      <c r="E25" s="7">
        <v>0.25</v>
      </c>
      <c r="F25" s="7">
        <v>0.26</v>
      </c>
      <c r="G25" s="3"/>
    </row>
    <row r="26" spans="1:7" x14ac:dyDescent="0.25">
      <c r="A26" s="3" t="s">
        <v>14</v>
      </c>
      <c r="B26" s="7">
        <v>9.06</v>
      </c>
      <c r="C26" s="7">
        <v>11.58</v>
      </c>
      <c r="D26" s="7">
        <v>4.2699999999999996</v>
      </c>
      <c r="E26" s="7">
        <v>0.81</v>
      </c>
      <c r="F26" s="7">
        <v>3.99</v>
      </c>
      <c r="G26" s="3"/>
    </row>
    <row r="28" spans="1:7" ht="13" x14ac:dyDescent="0.25">
      <c r="A28" s="2" t="s">
        <v>15</v>
      </c>
      <c r="B28" s="5" t="s">
        <v>176</v>
      </c>
      <c r="C28" s="5" t="s">
        <v>177</v>
      </c>
      <c r="D28" s="5" t="s">
        <v>178</v>
      </c>
      <c r="E28" s="5" t="s">
        <v>179</v>
      </c>
      <c r="F28" s="5" t="s">
        <v>180</v>
      </c>
      <c r="G28" s="2"/>
    </row>
    <row r="29" spans="1:7" x14ac:dyDescent="0.25">
      <c r="A29" s="3" t="s">
        <v>16</v>
      </c>
      <c r="B29" s="7">
        <v>1.22</v>
      </c>
      <c r="C29" s="7">
        <v>1.53</v>
      </c>
      <c r="D29" s="7">
        <v>1.49</v>
      </c>
      <c r="E29" s="7">
        <v>1.41</v>
      </c>
      <c r="F29" s="7">
        <v>1.43</v>
      </c>
      <c r="G29" s="3"/>
    </row>
    <row r="30" spans="1:7" x14ac:dyDescent="0.25">
      <c r="A30" s="3" t="s">
        <v>17</v>
      </c>
      <c r="B30" s="7">
        <v>47.38</v>
      </c>
      <c r="C30" s="7">
        <v>47.11</v>
      </c>
      <c r="D30" s="6">
        <v>39.700000000000003</v>
      </c>
      <c r="E30" s="6">
        <v>44.4</v>
      </c>
      <c r="F30" s="7">
        <v>64.28</v>
      </c>
      <c r="G30" s="3"/>
    </row>
    <row r="31" spans="1:7" x14ac:dyDescent="0.25">
      <c r="A31" s="3" t="s">
        <v>18</v>
      </c>
      <c r="B31" s="7">
        <v>3.38</v>
      </c>
      <c r="C31" s="7">
        <v>3.32</v>
      </c>
      <c r="D31" s="7">
        <v>3.42</v>
      </c>
      <c r="E31" s="6">
        <v>3.1</v>
      </c>
      <c r="F31" s="7">
        <v>3.03</v>
      </c>
      <c r="G31" s="3"/>
    </row>
    <row r="32" spans="1:7" x14ac:dyDescent="0.25">
      <c r="A32" s="3" t="s">
        <v>19</v>
      </c>
      <c r="B32" s="7">
        <v>16.260000000000002</v>
      </c>
      <c r="C32" s="7">
        <v>18.190000000000001</v>
      </c>
      <c r="D32" s="7">
        <v>19.309999999999999</v>
      </c>
      <c r="E32" s="7">
        <v>17.97</v>
      </c>
      <c r="F32" s="7">
        <v>21.66</v>
      </c>
      <c r="G32" s="3"/>
    </row>
    <row r="33" spans="1:7" x14ac:dyDescent="0.25">
      <c r="A33" s="3" t="s">
        <v>20</v>
      </c>
      <c r="B33" s="6">
        <v>12.2</v>
      </c>
      <c r="C33" s="7">
        <v>11.96</v>
      </c>
      <c r="D33" s="7">
        <v>11.82</v>
      </c>
      <c r="E33" s="7">
        <v>11.23</v>
      </c>
      <c r="F33" s="7">
        <v>11.68</v>
      </c>
      <c r="G33" s="3"/>
    </row>
    <row r="34" spans="1:7" x14ac:dyDescent="0.25">
      <c r="A34" s="3" t="s">
        <v>21</v>
      </c>
      <c r="B34" s="7">
        <v>5.34</v>
      </c>
      <c r="C34" s="7">
        <v>5.0199999999999996</v>
      </c>
      <c r="D34" s="6">
        <v>4.4000000000000004</v>
      </c>
      <c r="E34" s="7">
        <v>3.88</v>
      </c>
      <c r="F34" s="7">
        <v>3.79</v>
      </c>
      <c r="G34" s="3"/>
    </row>
    <row r="35" spans="1:7" x14ac:dyDescent="0.25">
      <c r="A35" s="3" t="s">
        <v>22</v>
      </c>
      <c r="B35" s="7">
        <v>5.21</v>
      </c>
      <c r="C35" s="7">
        <v>5.15</v>
      </c>
      <c r="D35" s="7">
        <v>5.62</v>
      </c>
      <c r="E35" s="7">
        <v>5.87</v>
      </c>
      <c r="F35" s="7">
        <v>6.36</v>
      </c>
      <c r="G35" s="3"/>
    </row>
    <row r="37" spans="1:7" ht="13" x14ac:dyDescent="0.25">
      <c r="A37" s="2" t="s">
        <v>23</v>
      </c>
      <c r="B37" s="5" t="s">
        <v>176</v>
      </c>
      <c r="C37" s="5" t="s">
        <v>177</v>
      </c>
      <c r="D37" s="5" t="s">
        <v>178</v>
      </c>
      <c r="E37" s="5" t="s">
        <v>179</v>
      </c>
      <c r="F37" s="5" t="s">
        <v>180</v>
      </c>
      <c r="G37" s="2"/>
    </row>
    <row r="38" spans="1:7" x14ac:dyDescent="0.25">
      <c r="A38" s="3" t="s">
        <v>24</v>
      </c>
      <c r="B38" s="7">
        <v>4.68</v>
      </c>
      <c r="C38" s="7">
        <v>5.25</v>
      </c>
      <c r="D38" s="7">
        <v>4.1100000000000003</v>
      </c>
      <c r="E38" s="7">
        <v>2.73</v>
      </c>
      <c r="F38" s="7">
        <v>4.51</v>
      </c>
      <c r="G38" s="3"/>
    </row>
    <row r="39" spans="1:7" x14ac:dyDescent="0.25">
      <c r="A39" s="3" t="s">
        <v>25</v>
      </c>
      <c r="B39" s="7">
        <v>16.86</v>
      </c>
      <c r="C39" s="7">
        <v>18.25</v>
      </c>
      <c r="D39" s="7">
        <v>18.22</v>
      </c>
      <c r="E39" s="7">
        <v>18.350000000000001</v>
      </c>
      <c r="F39" s="7">
        <v>19.170000000000002</v>
      </c>
      <c r="G39" s="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SFIX_ratios</vt:lpstr>
      <vt:lpstr>SFIX_CS_BS</vt:lpstr>
      <vt:lpstr>SFIX_CS_IS</vt:lpstr>
      <vt:lpstr>Sheet5</vt:lpstr>
      <vt:lpstr>SFIX_BS</vt:lpstr>
      <vt:lpstr>SFIX_IS</vt:lpstr>
      <vt:lpstr>SFIX_CFS</vt:lpstr>
      <vt:lpstr>Peer_avg</vt:lpstr>
      <vt:lpstr>ANF</vt:lpstr>
      <vt:lpstr>EXPR</vt:lpstr>
      <vt:lpstr>RL</vt:lpstr>
      <vt:lpstr>LULU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David Moore</cp:lastModifiedBy>
  <dcterms:created xsi:type="dcterms:W3CDTF">2020-01-31T23:43:28Z</dcterms:created>
  <dcterms:modified xsi:type="dcterms:W3CDTF">2020-09-26T17:50:20Z</dcterms:modified>
  <cp:category/>
</cp:coreProperties>
</file>