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Capital_Payout\"/>
    </mc:Choice>
  </mc:AlternateContent>
  <xr:revisionPtr revIDLastSave="0" documentId="13_ncr:1_{C74C2103-0E87-463E-88A5-E5C8C09FBCF4}" xr6:coauthVersionLast="46" xr6:coauthVersionMax="46" xr10:uidLastSave="{00000000-0000-0000-0000-000000000000}"/>
  <bookViews>
    <workbookView xWindow="3576" yWindow="3948" windowWidth="6000" windowHeight="4800" xr2:uid="{F6F22061-8A14-4D72-9D61-108366A78E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C49" i="1"/>
  <c r="C46" i="1"/>
  <c r="C45" i="1"/>
  <c r="C44" i="1"/>
  <c r="C41" i="1"/>
  <c r="C38" i="1"/>
  <c r="C39" i="1" s="1"/>
  <c r="C40" i="1" s="1"/>
  <c r="G30" i="1"/>
  <c r="G29" i="1"/>
  <c r="G31" i="1" s="1"/>
  <c r="F30" i="1"/>
  <c r="F29" i="1"/>
  <c r="F31" i="1" s="1"/>
  <c r="D31" i="1"/>
  <c r="E30" i="1"/>
  <c r="E29" i="1"/>
  <c r="E31" i="1" s="1"/>
  <c r="D30" i="1"/>
  <c r="D29" i="1"/>
  <c r="C31" i="1"/>
  <c r="C22" i="1"/>
  <c r="C24" i="1"/>
  <c r="C16" i="1"/>
  <c r="C21" i="1" s="1"/>
  <c r="B11" i="1"/>
  <c r="D2" i="1"/>
  <c r="D3" i="1" s="1"/>
  <c r="D4" i="1" s="1"/>
  <c r="D5" i="1" s="1"/>
  <c r="D6" i="1" s="1"/>
  <c r="D7" i="1" s="1"/>
  <c r="D8" i="1" s="1"/>
  <c r="C23" i="1" l="1"/>
  <c r="C26" i="1" s="1"/>
  <c r="C47" i="1"/>
  <c r="E50" i="1" s="1"/>
  <c r="D49" i="1"/>
  <c r="C42" i="1"/>
  <c r="D47" i="1"/>
  <c r="C50" i="1"/>
  <c r="D50" i="1"/>
</calcChain>
</file>

<file path=xl/sharedStrings.xml><?xml version="1.0" encoding="utf-8"?>
<sst xmlns="http://schemas.openxmlformats.org/spreadsheetml/2006/main" count="50" uniqueCount="44">
  <si>
    <t>A</t>
  </si>
  <si>
    <t>B</t>
  </si>
  <si>
    <t>C</t>
  </si>
  <si>
    <t>D</t>
  </si>
  <si>
    <t>E</t>
  </si>
  <si>
    <t>F</t>
  </si>
  <si>
    <t>G</t>
  </si>
  <si>
    <t>H</t>
  </si>
  <si>
    <t>1)</t>
  </si>
  <si>
    <t>2)</t>
  </si>
  <si>
    <t>Shares</t>
  </si>
  <si>
    <t>Received/Share</t>
  </si>
  <si>
    <t>Offer price</t>
  </si>
  <si>
    <t>Spread</t>
  </si>
  <si>
    <t>First day price</t>
  </si>
  <si>
    <t>Direct</t>
  </si>
  <si>
    <t>Indirect</t>
  </si>
  <si>
    <t>Total</t>
  </si>
  <si>
    <t>Net funds raised</t>
  </si>
  <si>
    <t>Flotation costs (%)</t>
  </si>
  <si>
    <t xml:space="preserve">3) </t>
  </si>
  <si>
    <t>Price</t>
  </si>
  <si>
    <t xml:space="preserve">2 for 1 </t>
  </si>
  <si>
    <t>3 for 2</t>
  </si>
  <si>
    <t>15% Stock Div</t>
  </si>
  <si>
    <t>4 for 5</t>
  </si>
  <si>
    <t>Mkt Cap</t>
  </si>
  <si>
    <t xml:space="preserve">4) </t>
  </si>
  <si>
    <t>MVE</t>
  </si>
  <si>
    <t>Share repurchase ($)</t>
  </si>
  <si>
    <t>Shares Outstanding</t>
  </si>
  <si>
    <t>NI</t>
  </si>
  <si>
    <t>Current price</t>
  </si>
  <si>
    <t>Shares repurchased</t>
  </si>
  <si>
    <t>New Shares</t>
  </si>
  <si>
    <t>New MVE</t>
  </si>
  <si>
    <t>New Price</t>
  </si>
  <si>
    <t>Dividend?</t>
  </si>
  <si>
    <t>EPS</t>
  </si>
  <si>
    <t>Rep</t>
  </si>
  <si>
    <t>Div</t>
  </si>
  <si>
    <t>P/E</t>
  </si>
  <si>
    <t>Before</t>
  </si>
  <si>
    <t>Funds Raised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</si>
</sst>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8" formatCode="&quot;$&quot;#,##0.00_);[Red]\(&quot;$&quot;#,##0.00\)"/>
    <numFmt numFmtId="165" formatCode="0.00\x"/>
  </numFmts>
  <fonts count="3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8" fontId="0" fillId="0" borderId="0" xfId="0" applyNumberFormat="1"/>
    <xf numFmtId="165" fontId="0" fillId="0" borderId="0" xfId="0" applyNumberFormat="1"/>
    <xf numFmtId="37" fontId="0" fillId="0" borderId="0" xfId="0" applyNumberFormat="1"/>
    <xf numFmtId="5" fontId="0" fillId="0" borderId="0" xfId="0" applyNumberFormat="1"/>
    <xf numFmtId="5" fontId="1" fillId="0" borderId="0" xfId="0" applyNumberFormat="1" applyFont="1"/>
    <xf numFmtId="37" fontId="1" fillId="0" borderId="0" xfId="0" applyNumberFormat="1" applyFont="1"/>
    <xf numFmtId="8" fontId="1" fillId="0" borderId="0" xfId="0" applyNumberFormat="1" applyFont="1"/>
    <xf numFmtId="8" fontId="2" fillId="0" borderId="0" xfId="0" applyNumberFormat="1" applyFont="1"/>
    <xf numFmtId="5" fontId="1" fillId="0" borderId="1" xfId="0" applyNumberFormat="1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CD8B-B4CC-4073-A20B-12E3F8AAB159}">
  <dimension ref="A2:G50"/>
  <sheetViews>
    <sheetView tabSelected="1" topLeftCell="A2" zoomScale="190" zoomScaleNormal="190" workbookViewId="0">
      <selection activeCell="B6" sqref="B6"/>
    </sheetView>
  </sheetViews>
  <sheetFormatPr defaultRowHeight="14.4" x14ac:dyDescent="0.3"/>
  <cols>
    <col min="1" max="1" width="3.33203125" customWidth="1"/>
    <col min="2" max="2" width="18.109375" bestFit="1" customWidth="1"/>
    <col min="3" max="3" width="13" bestFit="1" customWidth="1"/>
    <col min="4" max="7" width="12" bestFit="1" customWidth="1"/>
  </cols>
  <sheetData>
    <row r="2" spans="1:4" x14ac:dyDescent="0.3">
      <c r="A2" t="s">
        <v>8</v>
      </c>
      <c r="B2" t="s">
        <v>0</v>
      </c>
      <c r="C2" s="7">
        <v>300</v>
      </c>
      <c r="D2" s="4">
        <f>C2</f>
        <v>300</v>
      </c>
    </row>
    <row r="3" spans="1:4" x14ac:dyDescent="0.3">
      <c r="B3" t="s">
        <v>1</v>
      </c>
      <c r="C3" s="7">
        <v>450</v>
      </c>
      <c r="D3" s="4">
        <f>D2+C3</f>
        <v>750</v>
      </c>
    </row>
    <row r="4" spans="1:4" x14ac:dyDescent="0.3">
      <c r="B4" t="s">
        <v>2</v>
      </c>
      <c r="C4" s="7">
        <v>525</v>
      </c>
      <c r="D4" s="4">
        <f>D3+C4</f>
        <v>1275</v>
      </c>
    </row>
    <row r="5" spans="1:4" x14ac:dyDescent="0.3">
      <c r="B5" t="s">
        <v>3</v>
      </c>
      <c r="C5" s="7">
        <v>560</v>
      </c>
      <c r="D5" s="4">
        <f>D4+C5</f>
        <v>1835</v>
      </c>
    </row>
    <row r="6" spans="1:4" x14ac:dyDescent="0.3">
      <c r="B6" t="s">
        <v>4</v>
      </c>
      <c r="C6" s="7">
        <v>485</v>
      </c>
      <c r="D6" s="4">
        <f>D5+C6</f>
        <v>2320</v>
      </c>
    </row>
    <row r="7" spans="1:4" x14ac:dyDescent="0.3">
      <c r="B7" t="s">
        <v>5</v>
      </c>
      <c r="C7" s="7">
        <v>980</v>
      </c>
      <c r="D7" s="4">
        <f>D6+C7</f>
        <v>3300</v>
      </c>
    </row>
    <row r="8" spans="1:4" x14ac:dyDescent="0.3">
      <c r="B8" t="s">
        <v>6</v>
      </c>
      <c r="C8" s="7">
        <v>900</v>
      </c>
      <c r="D8" s="4">
        <f>D7+C8</f>
        <v>4200</v>
      </c>
    </row>
    <row r="9" spans="1:4" x14ac:dyDescent="0.3">
      <c r="B9" t="s">
        <v>7</v>
      </c>
      <c r="C9" s="7">
        <v>1200</v>
      </c>
    </row>
    <row r="11" spans="1:4" x14ac:dyDescent="0.3">
      <c r="B11" s="10">
        <f>4000*25</f>
        <v>100000</v>
      </c>
      <c r="C11" s="11" t="s">
        <v>43</v>
      </c>
    </row>
    <row r="13" spans="1:4" x14ac:dyDescent="0.3">
      <c r="A13" t="s">
        <v>9</v>
      </c>
      <c r="B13" t="s">
        <v>10</v>
      </c>
      <c r="C13" s="7">
        <v>6000000</v>
      </c>
    </row>
    <row r="14" spans="1:4" x14ac:dyDescent="0.3">
      <c r="B14" t="s">
        <v>11</v>
      </c>
      <c r="C14" s="8">
        <v>21.5</v>
      </c>
    </row>
    <row r="15" spans="1:4" x14ac:dyDescent="0.3">
      <c r="B15" t="s">
        <v>12</v>
      </c>
      <c r="C15" s="8">
        <v>23.65</v>
      </c>
    </row>
    <row r="16" spans="1:4" x14ac:dyDescent="0.3">
      <c r="B16" t="s">
        <v>13</v>
      </c>
      <c r="C16" s="9">
        <f>C15-C14</f>
        <v>2.1499999999999986</v>
      </c>
    </row>
    <row r="17" spans="1:7" x14ac:dyDescent="0.3">
      <c r="B17" t="s">
        <v>14</v>
      </c>
      <c r="C17" s="8">
        <v>31.42</v>
      </c>
    </row>
    <row r="18" spans="1:7" x14ac:dyDescent="0.3">
      <c r="B18" t="s">
        <v>15</v>
      </c>
      <c r="C18" s="6">
        <v>1260000</v>
      </c>
    </row>
    <row r="19" spans="1:7" x14ac:dyDescent="0.3">
      <c r="B19" t="s">
        <v>16</v>
      </c>
      <c r="C19" s="6">
        <v>390000</v>
      </c>
    </row>
    <row r="21" spans="1:7" x14ac:dyDescent="0.3">
      <c r="B21" t="s">
        <v>15</v>
      </c>
      <c r="C21" s="5">
        <f>C18+C16*C13</f>
        <v>14159999.999999991</v>
      </c>
    </row>
    <row r="22" spans="1:7" x14ac:dyDescent="0.3">
      <c r="B22" t="s">
        <v>16</v>
      </c>
      <c r="C22" s="5">
        <f>C19+(C17-C15)*C13</f>
        <v>47010000.000000022</v>
      </c>
    </row>
    <row r="23" spans="1:7" x14ac:dyDescent="0.3">
      <c r="B23" t="s">
        <v>17</v>
      </c>
      <c r="C23" s="5">
        <f>C22+C21</f>
        <v>61170000.000000015</v>
      </c>
    </row>
    <row r="24" spans="1:7" x14ac:dyDescent="0.3">
      <c r="B24" t="s">
        <v>18</v>
      </c>
      <c r="C24" s="5">
        <f>C14*C13-C18-C19</f>
        <v>127350000</v>
      </c>
    </row>
    <row r="26" spans="1:7" x14ac:dyDescent="0.3">
      <c r="B26" t="s">
        <v>19</v>
      </c>
      <c r="C26" s="1">
        <f>C23/C24</f>
        <v>0.48032979976442886</v>
      </c>
    </row>
    <row r="28" spans="1:7" x14ac:dyDescent="0.3">
      <c r="A28" t="s">
        <v>20</v>
      </c>
      <c r="D28" t="s">
        <v>22</v>
      </c>
      <c r="E28" t="s">
        <v>23</v>
      </c>
      <c r="F28" t="s">
        <v>24</v>
      </c>
      <c r="G28" t="s">
        <v>25</v>
      </c>
    </row>
    <row r="29" spans="1:7" x14ac:dyDescent="0.3">
      <c r="B29" t="s">
        <v>10</v>
      </c>
      <c r="C29" s="7">
        <v>780000</v>
      </c>
      <c r="D29" s="4">
        <f>C29*2</f>
        <v>1560000</v>
      </c>
      <c r="E29" s="4">
        <f>C29*(3/2)</f>
        <v>1170000</v>
      </c>
      <c r="F29" s="4">
        <f>C29*(1.15)</f>
        <v>896999.99999999988</v>
      </c>
      <c r="G29" s="4">
        <f>C29*(4/5)</f>
        <v>624000</v>
      </c>
    </row>
    <row r="30" spans="1:7" x14ac:dyDescent="0.3">
      <c r="B30" t="s">
        <v>21</v>
      </c>
      <c r="C30" s="8">
        <v>128</v>
      </c>
      <c r="D30" s="2">
        <f>C30/2</f>
        <v>64</v>
      </c>
      <c r="E30" s="2">
        <f>C30*(2/3)</f>
        <v>85.333333333333329</v>
      </c>
      <c r="F30" s="2">
        <f>C30/1.15</f>
        <v>111.30434782608697</v>
      </c>
      <c r="G30" s="2">
        <f>C30*(5/4)</f>
        <v>160</v>
      </c>
    </row>
    <row r="31" spans="1:7" x14ac:dyDescent="0.3">
      <c r="B31" t="s">
        <v>26</v>
      </c>
      <c r="C31" s="5">
        <f>C30*C29</f>
        <v>99840000</v>
      </c>
      <c r="D31" s="5">
        <f>D30*D29</f>
        <v>99840000</v>
      </c>
      <c r="E31" s="5">
        <f>E30*E29</f>
        <v>99840000</v>
      </c>
      <c r="F31" s="5">
        <f>F30*F29</f>
        <v>99840000</v>
      </c>
      <c r="G31" s="5">
        <f>G30*G29</f>
        <v>99840000</v>
      </c>
    </row>
    <row r="33" spans="1:5" x14ac:dyDescent="0.3">
      <c r="A33" t="s">
        <v>27</v>
      </c>
      <c r="B33" t="s">
        <v>28</v>
      </c>
      <c r="C33" s="6">
        <v>324000</v>
      </c>
    </row>
    <row r="34" spans="1:5" x14ac:dyDescent="0.3">
      <c r="B34" t="s">
        <v>29</v>
      </c>
      <c r="C34" s="6">
        <v>11200</v>
      </c>
    </row>
    <row r="35" spans="1:5" x14ac:dyDescent="0.3">
      <c r="B35" t="s">
        <v>30</v>
      </c>
      <c r="C35" s="7">
        <v>12000</v>
      </c>
    </row>
    <row r="36" spans="1:5" x14ac:dyDescent="0.3">
      <c r="B36" t="s">
        <v>31</v>
      </c>
      <c r="C36" s="6">
        <v>24000</v>
      </c>
    </row>
    <row r="38" spans="1:5" x14ac:dyDescent="0.3">
      <c r="B38" t="s">
        <v>32</v>
      </c>
      <c r="C38" s="2">
        <f>C33/C35</f>
        <v>27</v>
      </c>
    </row>
    <row r="39" spans="1:5" x14ac:dyDescent="0.3">
      <c r="B39" t="s">
        <v>33</v>
      </c>
      <c r="C39" s="4">
        <f>C34/C38</f>
        <v>414.81481481481484</v>
      </c>
    </row>
    <row r="40" spans="1:5" x14ac:dyDescent="0.3">
      <c r="B40" t="s">
        <v>34</v>
      </c>
      <c r="C40" s="4">
        <f>C35-C39</f>
        <v>11585.185185185184</v>
      </c>
    </row>
    <row r="41" spans="1:5" x14ac:dyDescent="0.3">
      <c r="B41" t="s">
        <v>35</v>
      </c>
      <c r="C41" s="5">
        <f>C33-C34</f>
        <v>312800</v>
      </c>
    </row>
    <row r="42" spans="1:5" x14ac:dyDescent="0.3">
      <c r="B42" t="s">
        <v>36</v>
      </c>
      <c r="C42" s="2">
        <f>C41/C40</f>
        <v>27.000000000000004</v>
      </c>
    </row>
    <row r="44" spans="1:5" x14ac:dyDescent="0.3">
      <c r="B44" t="s">
        <v>37</v>
      </c>
      <c r="C44" s="2">
        <f>C34/C35</f>
        <v>0.93333333333333335</v>
      </c>
    </row>
    <row r="45" spans="1:5" x14ac:dyDescent="0.3">
      <c r="B45" t="s">
        <v>10</v>
      </c>
      <c r="C45" s="4">
        <f>C35</f>
        <v>12000</v>
      </c>
    </row>
    <row r="46" spans="1:5" x14ac:dyDescent="0.3">
      <c r="B46" t="s">
        <v>28</v>
      </c>
      <c r="C46" s="2">
        <f>C33-C34</f>
        <v>312800</v>
      </c>
    </row>
    <row r="47" spans="1:5" x14ac:dyDescent="0.3">
      <c r="B47" t="s">
        <v>21</v>
      </c>
      <c r="C47" s="2">
        <f>C46/C45</f>
        <v>26.066666666666666</v>
      </c>
      <c r="D47" s="2">
        <f>C38-C44</f>
        <v>26.066666666666666</v>
      </c>
    </row>
    <row r="48" spans="1:5" x14ac:dyDescent="0.3">
      <c r="C48" t="s">
        <v>42</v>
      </c>
      <c r="D48" t="s">
        <v>39</v>
      </c>
      <c r="E48" t="s">
        <v>40</v>
      </c>
    </row>
    <row r="49" spans="2:5" x14ac:dyDescent="0.3">
      <c r="B49" t="s">
        <v>38</v>
      </c>
      <c r="C49" s="2">
        <f>C36/C35</f>
        <v>2</v>
      </c>
      <c r="D49" s="2">
        <f>C36/C40</f>
        <v>2.0716112531969313</v>
      </c>
      <c r="E49" s="2">
        <f>C36/C35</f>
        <v>2</v>
      </c>
    </row>
    <row r="50" spans="2:5" x14ac:dyDescent="0.3">
      <c r="B50" t="s">
        <v>41</v>
      </c>
      <c r="C50" s="3">
        <f>C38/C49</f>
        <v>13.5</v>
      </c>
      <c r="D50" s="3">
        <f>C42/D49</f>
        <v>13.033333333333333</v>
      </c>
      <c r="E50" s="3">
        <f>C47/E49</f>
        <v>13.033333333333333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2021-04-12T20:39:37Z</dcterms:created>
  <dcterms:modified xsi:type="dcterms:W3CDTF">2021-04-12T21:26:57Z</dcterms:modified>
</cp:coreProperties>
</file>