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moor\Dropbox\LMU_teaching\FNCE_3410\Spring_21\Modules\Cap_budg\"/>
    </mc:Choice>
  </mc:AlternateContent>
  <xr:revisionPtr revIDLastSave="0" documentId="13_ncr:1_{C70B1749-6400-42A0-A8D5-90A2096128CC}" xr6:coauthVersionLast="46" xr6:coauthVersionMax="46" xr10:uidLastSave="{00000000-0000-0000-0000-000000000000}"/>
  <bookViews>
    <workbookView xWindow="-108" yWindow="-108" windowWidth="23256" windowHeight="14016" xr2:uid="{6FB7E656-27FF-4CE6-B695-75B7E0EE1C19}"/>
  </bookViews>
  <sheets>
    <sheet name="Sheet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5" i="1" l="1"/>
  <c r="E65" i="1"/>
  <c r="F65" i="1"/>
  <c r="G65" i="1"/>
  <c r="H65" i="1"/>
  <c r="C65" i="1"/>
  <c r="H64" i="1"/>
  <c r="C64" i="1"/>
  <c r="H63" i="1"/>
  <c r="C62" i="1"/>
  <c r="D59" i="1"/>
  <c r="D67" i="1" s="1"/>
  <c r="E59" i="1"/>
  <c r="E67" i="1" s="1"/>
  <c r="F59" i="1"/>
  <c r="F67" i="1" s="1"/>
  <c r="G59" i="1"/>
  <c r="G67" i="1" s="1"/>
  <c r="C59" i="1"/>
  <c r="C67" i="1" s="1"/>
  <c r="C68" i="1" s="1"/>
  <c r="H58" i="1"/>
  <c r="H59" i="1" s="1"/>
  <c r="E57" i="1"/>
  <c r="F57" i="1"/>
  <c r="G57" i="1"/>
  <c r="H57" i="1"/>
  <c r="D57" i="1"/>
  <c r="C56" i="1"/>
  <c r="D53" i="1"/>
  <c r="E53" i="1"/>
  <c r="F53" i="1"/>
  <c r="G53" i="1"/>
  <c r="H53" i="1"/>
  <c r="C53" i="1"/>
  <c r="D50" i="1"/>
  <c r="E50" i="1"/>
  <c r="F50" i="1"/>
  <c r="G50" i="1"/>
  <c r="H50" i="1"/>
  <c r="D51" i="1"/>
  <c r="E51" i="1"/>
  <c r="F51" i="1"/>
  <c r="G51" i="1"/>
  <c r="H51" i="1"/>
  <c r="D52" i="1"/>
  <c r="E52" i="1"/>
  <c r="F52" i="1"/>
  <c r="G52" i="1"/>
  <c r="H52" i="1"/>
  <c r="C52" i="1"/>
  <c r="C51" i="1"/>
  <c r="C50" i="1"/>
  <c r="D49" i="1"/>
  <c r="E49" i="1" s="1"/>
  <c r="F49" i="1" s="1"/>
  <c r="G49" i="1" s="1"/>
  <c r="H49" i="1" s="1"/>
  <c r="E45" i="1"/>
  <c r="F45" i="1"/>
  <c r="G45" i="1"/>
  <c r="H45" i="1"/>
  <c r="D45" i="1"/>
  <c r="C45" i="1"/>
  <c r="D44" i="1"/>
  <c r="E44" i="1" s="1"/>
  <c r="F44" i="1" s="1"/>
  <c r="G44" i="1" s="1"/>
  <c r="H44" i="1" s="1"/>
  <c r="E30" i="1"/>
  <c r="F30" i="1"/>
  <c r="G30" i="1"/>
  <c r="H30" i="1"/>
  <c r="D30" i="1"/>
  <c r="E29" i="1"/>
  <c r="F29" i="1"/>
  <c r="G29" i="1"/>
  <c r="H29" i="1"/>
  <c r="D29" i="1"/>
  <c r="E28" i="1"/>
  <c r="F28" i="1"/>
  <c r="G28" i="1"/>
  <c r="H28" i="1"/>
  <c r="D28" i="1"/>
  <c r="E27" i="1"/>
  <c r="F27" i="1"/>
  <c r="G27" i="1"/>
  <c r="H27" i="1"/>
  <c r="D27" i="1"/>
  <c r="E26" i="1"/>
  <c r="F26" i="1"/>
  <c r="G26" i="1"/>
  <c r="H26" i="1"/>
  <c r="D26" i="1"/>
  <c r="E25" i="1"/>
  <c r="F25" i="1"/>
  <c r="G25" i="1"/>
  <c r="H25" i="1"/>
  <c r="D25" i="1"/>
  <c r="H40" i="1"/>
  <c r="I38" i="1"/>
  <c r="I36" i="1"/>
  <c r="E37" i="1"/>
  <c r="F37" i="1"/>
  <c r="G37" i="1"/>
  <c r="H37" i="1"/>
  <c r="I37" i="1"/>
  <c r="D37" i="1"/>
  <c r="D38" i="1"/>
  <c r="E36" i="1"/>
  <c r="D36" i="1"/>
  <c r="C38" i="1"/>
  <c r="D34" i="1"/>
  <c r="E34" i="1" s="1"/>
  <c r="F34" i="1" s="1"/>
  <c r="G34" i="1" s="1"/>
  <c r="H34" i="1" s="1"/>
  <c r="D24" i="1"/>
  <c r="E24" i="1" s="1"/>
  <c r="F24" i="1" s="1"/>
  <c r="G24" i="1" s="1"/>
  <c r="H24" i="1" s="1"/>
  <c r="E19" i="1"/>
  <c r="F19" i="1" s="1"/>
  <c r="G19" i="1" s="1"/>
  <c r="H19" i="1" s="1"/>
  <c r="D19" i="1"/>
  <c r="H67" i="1" l="1"/>
  <c r="C71" i="1"/>
  <c r="D71" i="1" s="1"/>
  <c r="C70" i="1"/>
  <c r="D70" i="1" s="1"/>
  <c r="D68" i="1"/>
  <c r="E68" i="1" s="1"/>
  <c r="F68" i="1" s="1"/>
  <c r="G68" i="1" s="1"/>
  <c r="E38" i="1"/>
  <c r="F36" i="1" s="1"/>
  <c r="F38" i="1" s="1"/>
  <c r="G36" i="1" s="1"/>
  <c r="G38" i="1" s="1"/>
  <c r="H36" i="1" s="1"/>
  <c r="H38" i="1" s="1"/>
  <c r="C72" i="1" l="1"/>
  <c r="H68" i="1"/>
</calcChain>
</file>

<file path=xl/sharedStrings.xml><?xml version="1.0" encoding="utf-8"?>
<sst xmlns="http://schemas.openxmlformats.org/spreadsheetml/2006/main" count="64" uniqueCount="48">
  <si>
    <t>Inputs</t>
  </si>
  <si>
    <t>Market Research</t>
  </si>
  <si>
    <t>Building Selling Price</t>
  </si>
  <si>
    <t>Machine</t>
  </si>
  <si>
    <t>MACRS</t>
  </si>
  <si>
    <t>Salvage value</t>
  </si>
  <si>
    <t>Price Year 1</t>
  </si>
  <si>
    <t>Price Growth rate</t>
  </si>
  <si>
    <t>Production cost per unit</t>
  </si>
  <si>
    <t>Cost Growth rate</t>
  </si>
  <si>
    <t xml:space="preserve">Tax rate </t>
  </si>
  <si>
    <t>Initial NWC</t>
  </si>
  <si>
    <t>NWC/Sales</t>
  </si>
  <si>
    <t>Required return</t>
  </si>
  <si>
    <t>x</t>
  </si>
  <si>
    <t>Production</t>
  </si>
  <si>
    <t>Years</t>
  </si>
  <si>
    <t>Unit Sales</t>
  </si>
  <si>
    <t>Pro Forma Income Statement</t>
  </si>
  <si>
    <t>Revenue</t>
  </si>
  <si>
    <t>Variable Costs</t>
  </si>
  <si>
    <t>Depreciation</t>
  </si>
  <si>
    <t>EBIT</t>
  </si>
  <si>
    <t>Taxes</t>
  </si>
  <si>
    <t>Net Income</t>
  </si>
  <si>
    <t>Starting Book Value</t>
  </si>
  <si>
    <t>Ending Book Value</t>
  </si>
  <si>
    <t>After-tax Salvage Value</t>
  </si>
  <si>
    <t>Net Working Capital</t>
  </si>
  <si>
    <t>NWC</t>
  </si>
  <si>
    <t>Projected Cash Flows</t>
  </si>
  <si>
    <t>OCF</t>
  </si>
  <si>
    <t>Initial</t>
  </si>
  <si>
    <t>Change in NWC</t>
  </si>
  <si>
    <t>NWC Recovery</t>
  </si>
  <si>
    <t>Total Change in NWC</t>
  </si>
  <si>
    <t>CAPEX</t>
  </si>
  <si>
    <t>Initial Investment</t>
  </si>
  <si>
    <t>After-tax salvage</t>
  </si>
  <si>
    <t>SUNK COST</t>
  </si>
  <si>
    <t>Opportunity costs</t>
  </si>
  <si>
    <t>Opportunity cost</t>
  </si>
  <si>
    <t>Total CAPEX</t>
  </si>
  <si>
    <t>Free cash flows</t>
  </si>
  <si>
    <t>NPV</t>
  </si>
  <si>
    <t>IRR</t>
  </si>
  <si>
    <t>Payback</t>
  </si>
  <si>
    <t>Cumulative Cash flows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</si>
</sst>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0\ &quot;years&quot;"/>
    <numFmt numFmtId="165" formatCode="_(0.0%_);\(0.0%\)"/>
    <numFmt numFmtId="166" formatCode="_(&quot;$&quot;* #,##0.0_);_(&quot;$&quot;* \(#,##0.0\);_(&quot;$&quot;* &quot;-&quot;?_);_(@_)"/>
    <numFmt numFmtId="167" formatCode="#,##0.0_);\(#,##0.0\)"/>
    <numFmt numFmtId="168" formatCode="0.00\ &quot;years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2" fontId="0" fillId="0" borderId="0" xfId="0" applyNumberFormat="1"/>
    <xf numFmtId="0" fontId="0" fillId="0" borderId="1" xfId="0" applyBorder="1"/>
    <xf numFmtId="42" fontId="2" fillId="0" borderId="2" xfId="0" applyNumberFormat="1" applyFont="1" applyBorder="1"/>
    <xf numFmtId="0" fontId="0" fillId="0" borderId="3" xfId="0" applyBorder="1"/>
    <xf numFmtId="42" fontId="2" fillId="0" borderId="4" xfId="0" applyNumberFormat="1" applyFont="1" applyBorder="1"/>
    <xf numFmtId="164" fontId="2" fillId="0" borderId="4" xfId="0" applyNumberFormat="1" applyFont="1" applyBorder="1"/>
    <xf numFmtId="165" fontId="2" fillId="0" borderId="4" xfId="0" applyNumberFormat="1" applyFont="1" applyBorder="1"/>
    <xf numFmtId="0" fontId="0" fillId="0" borderId="5" xfId="0" applyBorder="1"/>
    <xf numFmtId="165" fontId="2" fillId="0" borderId="6" xfId="0" applyNumberFormat="1" applyFont="1" applyBorder="1"/>
    <xf numFmtId="0" fontId="1" fillId="0" borderId="0" xfId="0" applyFont="1"/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2" borderId="0" xfId="0" applyFill="1"/>
    <xf numFmtId="0" fontId="1" fillId="2" borderId="0" xfId="0" applyFont="1" applyFill="1"/>
    <xf numFmtId="0" fontId="2" fillId="0" borderId="0" xfId="0" applyFont="1"/>
    <xf numFmtId="37" fontId="2" fillId="0" borderId="0" xfId="0" applyNumberFormat="1" applyFont="1" applyBorder="1"/>
    <xf numFmtId="165" fontId="2" fillId="0" borderId="0" xfId="0" applyNumberFormat="1" applyFont="1" applyBorder="1"/>
    <xf numFmtId="166" fontId="0" fillId="0" borderId="0" xfId="0" applyNumberFormat="1"/>
    <xf numFmtId="167" fontId="0" fillId="0" borderId="0" xfId="0" applyNumberFormat="1"/>
    <xf numFmtId="0" fontId="0" fillId="0" borderId="7" xfId="0" applyBorder="1"/>
    <xf numFmtId="167" fontId="0" fillId="0" borderId="7" xfId="0" applyNumberFormat="1" applyBorder="1"/>
    <xf numFmtId="0" fontId="0" fillId="0" borderId="0" xfId="0" applyFill="1" applyBorder="1"/>
    <xf numFmtId="44" fontId="0" fillId="0" borderId="0" xfId="0" applyNumberFormat="1"/>
    <xf numFmtId="165" fontId="3" fillId="0" borderId="0" xfId="0" applyNumberFormat="1" applyFont="1" applyBorder="1"/>
    <xf numFmtId="168" fontId="0" fillId="0" borderId="0" xfId="0" applyNumberFormat="1"/>
    <xf numFmtId="167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C008F-EB11-4C23-9990-9905943DEA36}">
  <sheetPr codeName="Sheet1"/>
  <dimension ref="A2:J72"/>
  <sheetViews>
    <sheetView tabSelected="1" zoomScale="160" zoomScaleNormal="160" workbookViewId="0">
      <selection activeCell="E5" sqref="E5"/>
    </sheetView>
  </sheetViews>
  <sheetFormatPr defaultRowHeight="14.4" x14ac:dyDescent="0.3"/>
  <cols>
    <col min="1" max="1" width="3.33203125" customWidth="1"/>
    <col min="2" max="2" width="20.6640625" bestFit="1" customWidth="1"/>
    <col min="3" max="3" width="12.109375" bestFit="1" customWidth="1"/>
    <col min="4" max="5" width="11.77734375" bestFit="1" customWidth="1"/>
    <col min="6" max="8" width="11.109375" bestFit="1" customWidth="1"/>
    <col min="9" max="9" width="9.109375" bestFit="1" customWidth="1"/>
  </cols>
  <sheetData>
    <row r="2" spans="2:4" x14ac:dyDescent="0.3">
      <c r="B2" s="11" t="s">
        <v>0</v>
      </c>
      <c r="C2" s="12"/>
    </row>
    <row r="3" spans="2:4" x14ac:dyDescent="0.3">
      <c r="B3" s="2" t="s">
        <v>1</v>
      </c>
      <c r="C3" s="3">
        <v>250000</v>
      </c>
      <c r="D3" t="s">
        <v>39</v>
      </c>
    </row>
    <row r="4" spans="2:4" x14ac:dyDescent="0.3">
      <c r="B4" s="4" t="s">
        <v>2</v>
      </c>
      <c r="C4" s="5">
        <v>150000</v>
      </c>
      <c r="D4" t="s">
        <v>40</v>
      </c>
    </row>
    <row r="5" spans="2:4" x14ac:dyDescent="0.3">
      <c r="B5" s="4" t="s">
        <v>3</v>
      </c>
      <c r="C5" s="5">
        <v>100000</v>
      </c>
    </row>
    <row r="6" spans="2:4" x14ac:dyDescent="0.3">
      <c r="B6" s="4" t="s">
        <v>4</v>
      </c>
      <c r="C6" s="6">
        <v>5</v>
      </c>
    </row>
    <row r="7" spans="2:4" x14ac:dyDescent="0.3">
      <c r="B7" s="4" t="s">
        <v>5</v>
      </c>
      <c r="C7" s="5">
        <v>30000</v>
      </c>
    </row>
    <row r="8" spans="2:4" x14ac:dyDescent="0.3">
      <c r="B8" s="4" t="s">
        <v>6</v>
      </c>
      <c r="C8" s="5">
        <v>20</v>
      </c>
    </row>
    <row r="9" spans="2:4" x14ac:dyDescent="0.3">
      <c r="B9" s="4" t="s">
        <v>7</v>
      </c>
      <c r="C9" s="7">
        <v>0.02</v>
      </c>
    </row>
    <row r="10" spans="2:4" x14ac:dyDescent="0.3">
      <c r="B10" s="4" t="s">
        <v>8</v>
      </c>
      <c r="C10" s="5">
        <v>10</v>
      </c>
    </row>
    <row r="11" spans="2:4" x14ac:dyDescent="0.3">
      <c r="B11" s="4" t="s">
        <v>9</v>
      </c>
      <c r="C11" s="7">
        <v>0.1</v>
      </c>
    </row>
    <row r="12" spans="2:4" x14ac:dyDescent="0.3">
      <c r="B12" s="4" t="s">
        <v>10</v>
      </c>
      <c r="C12" s="7">
        <v>0.34</v>
      </c>
    </row>
    <row r="13" spans="2:4" x14ac:dyDescent="0.3">
      <c r="B13" s="4" t="s">
        <v>11</v>
      </c>
      <c r="C13" s="5">
        <v>10000</v>
      </c>
    </row>
    <row r="14" spans="2:4" x14ac:dyDescent="0.3">
      <c r="B14" s="4" t="s">
        <v>12</v>
      </c>
      <c r="C14" s="7">
        <v>0.1</v>
      </c>
    </row>
    <row r="15" spans="2:4" x14ac:dyDescent="0.3">
      <c r="B15" s="8" t="s">
        <v>13</v>
      </c>
      <c r="C15" s="9">
        <v>0.1</v>
      </c>
    </row>
    <row r="17" spans="1:10" x14ac:dyDescent="0.3">
      <c r="A17" s="13" t="s">
        <v>14</v>
      </c>
      <c r="B17" s="14" t="s">
        <v>15</v>
      </c>
      <c r="C17" s="13"/>
      <c r="D17" s="13"/>
      <c r="E17" s="13"/>
      <c r="F17" s="13"/>
      <c r="G17" s="13"/>
      <c r="H17" s="13"/>
      <c r="I17" s="13"/>
      <c r="J17" s="13"/>
    </row>
    <row r="18" spans="1:10" x14ac:dyDescent="0.3">
      <c r="C18" s="12" t="s">
        <v>16</v>
      </c>
      <c r="D18" s="12"/>
      <c r="E18" s="12"/>
      <c r="F18" s="12"/>
      <c r="G18" s="12"/>
      <c r="H18" s="12"/>
    </row>
    <row r="19" spans="1:10" x14ac:dyDescent="0.3">
      <c r="C19" s="15">
        <v>0</v>
      </c>
      <c r="D19">
        <f>C19+1</f>
        <v>1</v>
      </c>
      <c r="E19">
        <f t="shared" ref="E19:I19" si="0">D19+1</f>
        <v>2</v>
      </c>
      <c r="F19">
        <f t="shared" si="0"/>
        <v>3</v>
      </c>
      <c r="G19">
        <f t="shared" si="0"/>
        <v>4</v>
      </c>
      <c r="H19">
        <f t="shared" si="0"/>
        <v>5</v>
      </c>
    </row>
    <row r="20" spans="1:10" x14ac:dyDescent="0.3">
      <c r="B20" t="s">
        <v>17</v>
      </c>
      <c r="C20" s="16">
        <v>0</v>
      </c>
      <c r="D20" s="16">
        <v>5000</v>
      </c>
      <c r="E20" s="16">
        <v>8000</v>
      </c>
      <c r="F20" s="16">
        <v>12000</v>
      </c>
      <c r="G20" s="16">
        <v>10000</v>
      </c>
      <c r="H20" s="16">
        <v>6000</v>
      </c>
    </row>
    <row r="22" spans="1:10" x14ac:dyDescent="0.3">
      <c r="A22" s="13" t="s">
        <v>14</v>
      </c>
      <c r="B22" s="14" t="s">
        <v>18</v>
      </c>
      <c r="C22" s="13"/>
      <c r="D22" s="13"/>
      <c r="E22" s="13"/>
      <c r="F22" s="13"/>
      <c r="G22" s="13"/>
      <c r="H22" s="13"/>
      <c r="I22" s="13"/>
      <c r="J22" s="13"/>
    </row>
    <row r="23" spans="1:10" x14ac:dyDescent="0.3">
      <c r="C23" s="12" t="s">
        <v>16</v>
      </c>
      <c r="D23" s="12"/>
      <c r="E23" s="12"/>
      <c r="F23" s="12"/>
      <c r="G23" s="12"/>
      <c r="H23" s="12"/>
    </row>
    <row r="24" spans="1:10" x14ac:dyDescent="0.3">
      <c r="C24" s="15">
        <v>0</v>
      </c>
      <c r="D24">
        <f>C24+1</f>
        <v>1</v>
      </c>
      <c r="E24">
        <f t="shared" ref="E24:H24" si="1">D24+1</f>
        <v>2</v>
      </c>
      <c r="F24">
        <f t="shared" si="1"/>
        <v>3</v>
      </c>
      <c r="G24">
        <f t="shared" si="1"/>
        <v>4</v>
      </c>
      <c r="H24">
        <f t="shared" si="1"/>
        <v>5</v>
      </c>
    </row>
    <row r="25" spans="1:10" x14ac:dyDescent="0.3">
      <c r="B25" t="s">
        <v>19</v>
      </c>
      <c r="D25" s="18">
        <f>D20*$C$8*(1+$C$9)^(D24-1)</f>
        <v>100000</v>
      </c>
      <c r="E25" s="18">
        <f t="shared" ref="E25:H25" si="2">E20*$C$8*(1+$C$9)^(E24-1)</f>
        <v>163200</v>
      </c>
      <c r="F25" s="18">
        <f t="shared" si="2"/>
        <v>249696</v>
      </c>
      <c r="G25" s="18">
        <f t="shared" si="2"/>
        <v>212241.59999999998</v>
      </c>
      <c r="H25" s="18">
        <f t="shared" si="2"/>
        <v>129891.85919999999</v>
      </c>
    </row>
    <row r="26" spans="1:10" x14ac:dyDescent="0.3">
      <c r="B26" t="s">
        <v>20</v>
      </c>
      <c r="D26" s="19">
        <f>D20*$C$10*(1+$C$11)^(D24-1)</f>
        <v>50000</v>
      </c>
      <c r="E26" s="19">
        <f t="shared" ref="E26:H26" si="3">E20*$C$10*(1+$C$11)^(E24-1)</f>
        <v>88000</v>
      </c>
      <c r="F26" s="19">
        <f t="shared" si="3"/>
        <v>145200.00000000003</v>
      </c>
      <c r="G26" s="19">
        <f t="shared" si="3"/>
        <v>133100.00000000003</v>
      </c>
      <c r="H26" s="19">
        <f t="shared" si="3"/>
        <v>87846.000000000029</v>
      </c>
    </row>
    <row r="27" spans="1:10" x14ac:dyDescent="0.3">
      <c r="B27" s="20" t="s">
        <v>21</v>
      </c>
      <c r="C27" s="20"/>
      <c r="D27" s="21">
        <f>D37</f>
        <v>20000</v>
      </c>
      <c r="E27" s="21">
        <f t="shared" ref="E27:H27" si="4">E37</f>
        <v>32000</v>
      </c>
      <c r="F27" s="21">
        <f t="shared" si="4"/>
        <v>19200</v>
      </c>
      <c r="G27" s="21">
        <f t="shared" si="4"/>
        <v>11520</v>
      </c>
      <c r="H27" s="21">
        <f t="shared" si="4"/>
        <v>11520</v>
      </c>
    </row>
    <row r="28" spans="1:10" x14ac:dyDescent="0.3">
      <c r="B28" t="s">
        <v>22</v>
      </c>
      <c r="D28" s="19">
        <f>D25-D26-D27</f>
        <v>30000</v>
      </c>
      <c r="E28" s="19">
        <f t="shared" ref="E28:H28" si="5">E25-E26-E27</f>
        <v>43200</v>
      </c>
      <c r="F28" s="19">
        <f t="shared" si="5"/>
        <v>85295.999999999971</v>
      </c>
      <c r="G28" s="19">
        <f t="shared" si="5"/>
        <v>67621.599999999948</v>
      </c>
      <c r="H28" s="19">
        <f t="shared" si="5"/>
        <v>30525.859199999963</v>
      </c>
    </row>
    <row r="29" spans="1:10" x14ac:dyDescent="0.3">
      <c r="B29" s="20" t="s">
        <v>23</v>
      </c>
      <c r="C29" s="20"/>
      <c r="D29" s="21">
        <f>D28*$C$12</f>
        <v>10200</v>
      </c>
      <c r="E29" s="21">
        <f t="shared" ref="E29:H29" si="6">E28*$C$12</f>
        <v>14688.000000000002</v>
      </c>
      <c r="F29" s="21">
        <f t="shared" si="6"/>
        <v>29000.639999999992</v>
      </c>
      <c r="G29" s="21">
        <f t="shared" si="6"/>
        <v>22991.343999999983</v>
      </c>
      <c r="H29" s="21">
        <f t="shared" si="6"/>
        <v>10378.792127999988</v>
      </c>
    </row>
    <row r="30" spans="1:10" x14ac:dyDescent="0.3">
      <c r="B30" t="s">
        <v>24</v>
      </c>
      <c r="D30" s="18">
        <f>D28-D29</f>
        <v>19800</v>
      </c>
      <c r="E30" s="18">
        <f t="shared" ref="E30:H30" si="7">E28-E29</f>
        <v>28512</v>
      </c>
      <c r="F30" s="18">
        <f t="shared" si="7"/>
        <v>56295.359999999979</v>
      </c>
      <c r="G30" s="18">
        <f t="shared" si="7"/>
        <v>44630.255999999965</v>
      </c>
      <c r="H30" s="18">
        <f t="shared" si="7"/>
        <v>20147.067071999976</v>
      </c>
    </row>
    <row r="32" spans="1:10" x14ac:dyDescent="0.3">
      <c r="A32" s="13" t="s">
        <v>14</v>
      </c>
      <c r="B32" s="14" t="s">
        <v>21</v>
      </c>
      <c r="C32" s="13"/>
      <c r="D32" s="13"/>
      <c r="E32" s="13"/>
      <c r="F32" s="13"/>
      <c r="G32" s="13"/>
      <c r="H32" s="13"/>
      <c r="I32" s="13"/>
      <c r="J32" s="13"/>
    </row>
    <row r="33" spans="1:10" x14ac:dyDescent="0.3">
      <c r="C33" s="12" t="s">
        <v>16</v>
      </c>
      <c r="D33" s="12"/>
      <c r="E33" s="12"/>
      <c r="F33" s="12"/>
      <c r="G33" s="12"/>
      <c r="H33" s="12"/>
    </row>
    <row r="34" spans="1:10" x14ac:dyDescent="0.3">
      <c r="C34" s="15">
        <v>0</v>
      </c>
      <c r="D34">
        <f>C34+1</f>
        <v>1</v>
      </c>
      <c r="E34">
        <f t="shared" ref="E34:H34" si="8">D34+1</f>
        <v>2</v>
      </c>
      <c r="F34">
        <f t="shared" si="8"/>
        <v>3</v>
      </c>
      <c r="G34">
        <f t="shared" si="8"/>
        <v>4</v>
      </c>
      <c r="H34">
        <f t="shared" si="8"/>
        <v>5</v>
      </c>
      <c r="I34">
        <v>6</v>
      </c>
    </row>
    <row r="35" spans="1:10" x14ac:dyDescent="0.3">
      <c r="B35" t="s">
        <v>4</v>
      </c>
      <c r="D35" s="17">
        <v>0.2</v>
      </c>
      <c r="E35" s="17">
        <v>0.32</v>
      </c>
      <c r="F35" s="17">
        <v>0.192</v>
      </c>
      <c r="G35" s="17">
        <v>0.1152</v>
      </c>
      <c r="H35" s="17">
        <v>0.1152</v>
      </c>
      <c r="I35" s="17">
        <v>5.7599999999999998E-2</v>
      </c>
    </row>
    <row r="36" spans="1:10" x14ac:dyDescent="0.3">
      <c r="B36" t="s">
        <v>25</v>
      </c>
      <c r="D36" s="1">
        <f>C38</f>
        <v>100000</v>
      </c>
      <c r="E36" s="1">
        <f t="shared" ref="E36:I36" si="9">D38</f>
        <v>80000</v>
      </c>
      <c r="F36" s="1">
        <f t="shared" si="9"/>
        <v>48000</v>
      </c>
      <c r="G36" s="1">
        <f t="shared" si="9"/>
        <v>28800</v>
      </c>
      <c r="H36" s="1">
        <f t="shared" si="9"/>
        <v>17280</v>
      </c>
      <c r="I36" s="1">
        <f t="shared" si="9"/>
        <v>5760</v>
      </c>
    </row>
    <row r="37" spans="1:10" x14ac:dyDescent="0.3">
      <c r="B37" t="s">
        <v>21</v>
      </c>
      <c r="D37" s="18">
        <f>D35*$C$38</f>
        <v>20000</v>
      </c>
      <c r="E37" s="18">
        <f t="shared" ref="E37:I37" si="10">E35*$C$38</f>
        <v>32000</v>
      </c>
      <c r="F37" s="18">
        <f t="shared" si="10"/>
        <v>19200</v>
      </c>
      <c r="G37" s="18">
        <f t="shared" si="10"/>
        <v>11520</v>
      </c>
      <c r="H37" s="18">
        <f t="shared" si="10"/>
        <v>11520</v>
      </c>
      <c r="I37" s="18">
        <f t="shared" si="10"/>
        <v>5760</v>
      </c>
    </row>
    <row r="38" spans="1:10" x14ac:dyDescent="0.3">
      <c r="B38" t="s">
        <v>26</v>
      </c>
      <c r="C38" s="1">
        <f>C5</f>
        <v>100000</v>
      </c>
      <c r="D38" s="1">
        <f>D36-D37</f>
        <v>80000</v>
      </c>
      <c r="E38" s="1">
        <f t="shared" ref="E38:I38" si="11">E36-E37</f>
        <v>48000</v>
      </c>
      <c r="F38" s="1">
        <f t="shared" si="11"/>
        <v>28800</v>
      </c>
      <c r="G38" s="1">
        <f t="shared" si="11"/>
        <v>17280</v>
      </c>
      <c r="H38" s="1">
        <f t="shared" si="11"/>
        <v>5760</v>
      </c>
      <c r="I38" s="1">
        <f t="shared" si="11"/>
        <v>0</v>
      </c>
    </row>
    <row r="40" spans="1:10" x14ac:dyDescent="0.3">
      <c r="B40" t="s">
        <v>27</v>
      </c>
      <c r="H40" s="1">
        <f>C7-(C7-H38)*C12</f>
        <v>21758.400000000001</v>
      </c>
    </row>
    <row r="42" spans="1:10" x14ac:dyDescent="0.3">
      <c r="A42" s="13" t="s">
        <v>14</v>
      </c>
      <c r="B42" s="14" t="s">
        <v>28</v>
      </c>
      <c r="C42" s="13"/>
      <c r="D42" s="13"/>
      <c r="E42" s="13"/>
      <c r="F42" s="13"/>
      <c r="G42" s="13"/>
      <c r="H42" s="13"/>
      <c r="I42" s="13"/>
      <c r="J42" s="13"/>
    </row>
    <row r="43" spans="1:10" x14ac:dyDescent="0.3">
      <c r="C43" s="12" t="s">
        <v>16</v>
      </c>
      <c r="D43" s="12"/>
      <c r="E43" s="12"/>
      <c r="F43" s="12"/>
      <c r="G43" s="12"/>
      <c r="H43" s="12"/>
    </row>
    <row r="44" spans="1:10" x14ac:dyDescent="0.3">
      <c r="C44" s="15">
        <v>0</v>
      </c>
      <c r="D44">
        <f>C44+1</f>
        <v>1</v>
      </c>
      <c r="E44">
        <f t="shared" ref="E44:H44" si="12">D44+1</f>
        <v>2</v>
      </c>
      <c r="F44">
        <f t="shared" si="12"/>
        <v>3</v>
      </c>
      <c r="G44">
        <f t="shared" si="12"/>
        <v>4</v>
      </c>
      <c r="H44">
        <f t="shared" si="12"/>
        <v>5</v>
      </c>
    </row>
    <row r="45" spans="1:10" x14ac:dyDescent="0.3">
      <c r="B45" t="s">
        <v>29</v>
      </c>
      <c r="C45" s="1">
        <f>C13</f>
        <v>10000</v>
      </c>
      <c r="D45" s="18">
        <f>D25*$C$14</f>
        <v>10000</v>
      </c>
      <c r="E45" s="18">
        <f t="shared" ref="E45:I45" si="13">E25*$C$14</f>
        <v>16320</v>
      </c>
      <c r="F45" s="18">
        <f t="shared" si="13"/>
        <v>24969.600000000002</v>
      </c>
      <c r="G45" s="18">
        <f t="shared" si="13"/>
        <v>21224.16</v>
      </c>
      <c r="H45" s="18">
        <f t="shared" si="13"/>
        <v>12989.18592</v>
      </c>
      <c r="I45" s="18"/>
    </row>
    <row r="47" spans="1:10" x14ac:dyDescent="0.3">
      <c r="A47" s="13" t="s">
        <v>14</v>
      </c>
      <c r="B47" s="14" t="s">
        <v>30</v>
      </c>
      <c r="C47" s="13"/>
      <c r="D47" s="13"/>
      <c r="E47" s="13"/>
      <c r="F47" s="13"/>
      <c r="G47" s="13"/>
      <c r="H47" s="13"/>
      <c r="I47" s="13"/>
      <c r="J47" s="13"/>
    </row>
    <row r="48" spans="1:10" x14ac:dyDescent="0.3">
      <c r="C48" s="12" t="s">
        <v>16</v>
      </c>
      <c r="D48" s="12"/>
      <c r="E48" s="12"/>
      <c r="F48" s="12"/>
      <c r="G48" s="12"/>
      <c r="H48" s="12"/>
    </row>
    <row r="49" spans="2:8" x14ac:dyDescent="0.3">
      <c r="B49" s="10" t="s">
        <v>31</v>
      </c>
      <c r="C49" s="15">
        <v>0</v>
      </c>
      <c r="D49">
        <f>C49+1</f>
        <v>1</v>
      </c>
      <c r="E49">
        <f t="shared" ref="E49:H49" si="14">D49+1</f>
        <v>2</v>
      </c>
      <c r="F49">
        <f t="shared" si="14"/>
        <v>3</v>
      </c>
      <c r="G49">
        <f t="shared" si="14"/>
        <v>4</v>
      </c>
      <c r="H49">
        <f t="shared" si="14"/>
        <v>5</v>
      </c>
    </row>
    <row r="50" spans="2:8" x14ac:dyDescent="0.3">
      <c r="B50" t="s">
        <v>22</v>
      </c>
      <c r="C50" s="18">
        <f>C28</f>
        <v>0</v>
      </c>
      <c r="D50" s="18">
        <f t="shared" ref="D50:H50" si="15">D28</f>
        <v>30000</v>
      </c>
      <c r="E50" s="18">
        <f t="shared" si="15"/>
        <v>43200</v>
      </c>
      <c r="F50" s="18">
        <f t="shared" si="15"/>
        <v>85295.999999999971</v>
      </c>
      <c r="G50" s="18">
        <f t="shared" si="15"/>
        <v>67621.599999999948</v>
      </c>
      <c r="H50" s="18">
        <f t="shared" si="15"/>
        <v>30525.859199999963</v>
      </c>
    </row>
    <row r="51" spans="2:8" x14ac:dyDescent="0.3">
      <c r="B51" t="s">
        <v>21</v>
      </c>
      <c r="C51">
        <f>C37</f>
        <v>0</v>
      </c>
      <c r="D51" s="26">
        <f t="shared" ref="D51:H51" si="16">D37</f>
        <v>20000</v>
      </c>
      <c r="E51" s="26">
        <f t="shared" si="16"/>
        <v>32000</v>
      </c>
      <c r="F51" s="26">
        <f t="shared" si="16"/>
        <v>19200</v>
      </c>
      <c r="G51" s="26">
        <f t="shared" si="16"/>
        <v>11520</v>
      </c>
      <c r="H51" s="26">
        <f t="shared" si="16"/>
        <v>11520</v>
      </c>
    </row>
    <row r="52" spans="2:8" x14ac:dyDescent="0.3">
      <c r="B52" s="20" t="s">
        <v>23</v>
      </c>
      <c r="C52" s="20">
        <f>C29</f>
        <v>0</v>
      </c>
      <c r="D52" s="21">
        <f t="shared" ref="D52:H52" si="17">D29</f>
        <v>10200</v>
      </c>
      <c r="E52" s="21">
        <f t="shared" si="17"/>
        <v>14688.000000000002</v>
      </c>
      <c r="F52" s="21">
        <f t="shared" si="17"/>
        <v>29000.639999999992</v>
      </c>
      <c r="G52" s="21">
        <f t="shared" si="17"/>
        <v>22991.343999999983</v>
      </c>
      <c r="H52" s="21">
        <f t="shared" si="17"/>
        <v>10378.792127999988</v>
      </c>
    </row>
    <row r="53" spans="2:8" x14ac:dyDescent="0.3">
      <c r="B53" t="s">
        <v>31</v>
      </c>
      <c r="C53" s="18">
        <f>C50+C51-C52</f>
        <v>0</v>
      </c>
      <c r="D53" s="18">
        <f t="shared" ref="D53:H53" si="18">D50+D51-D52</f>
        <v>39800</v>
      </c>
      <c r="E53" s="18">
        <f t="shared" si="18"/>
        <v>60512</v>
      </c>
      <c r="F53" s="18">
        <f t="shared" si="18"/>
        <v>75495.359999999986</v>
      </c>
      <c r="G53" s="18">
        <f t="shared" si="18"/>
        <v>56150.255999999965</v>
      </c>
      <c r="H53" s="18">
        <f t="shared" si="18"/>
        <v>31667.067071999976</v>
      </c>
    </row>
    <row r="55" spans="2:8" x14ac:dyDescent="0.3">
      <c r="B55" s="10" t="s">
        <v>29</v>
      </c>
    </row>
    <row r="56" spans="2:8" x14ac:dyDescent="0.3">
      <c r="B56" t="s">
        <v>32</v>
      </c>
      <c r="C56" s="1">
        <f>-C45</f>
        <v>-10000</v>
      </c>
    </row>
    <row r="57" spans="2:8" x14ac:dyDescent="0.3">
      <c r="B57" t="s">
        <v>33</v>
      </c>
      <c r="C57" s="26"/>
      <c r="D57" s="26">
        <f>-(D45-C45)</f>
        <v>0</v>
      </c>
      <c r="E57" s="26">
        <f t="shared" ref="E57:H57" si="19">-(E45-D45)</f>
        <v>-6320</v>
      </c>
      <c r="F57" s="26">
        <f t="shared" si="19"/>
        <v>-8649.6000000000022</v>
      </c>
      <c r="G57" s="26">
        <f t="shared" si="19"/>
        <v>3745.4400000000023</v>
      </c>
      <c r="H57" s="26">
        <f t="shared" si="19"/>
        <v>8234.97408</v>
      </c>
    </row>
    <row r="58" spans="2:8" x14ac:dyDescent="0.3">
      <c r="B58" s="20" t="s">
        <v>34</v>
      </c>
      <c r="C58" s="21"/>
      <c r="D58" s="21"/>
      <c r="E58" s="21"/>
      <c r="F58" s="21"/>
      <c r="G58" s="21"/>
      <c r="H58" s="21">
        <f>-SUM(C56:H57)</f>
        <v>12989.18592</v>
      </c>
    </row>
    <row r="59" spans="2:8" x14ac:dyDescent="0.3">
      <c r="B59" t="s">
        <v>35</v>
      </c>
      <c r="C59" s="1">
        <f>SUM(C56:C58)</f>
        <v>-10000</v>
      </c>
      <c r="D59" s="1">
        <f t="shared" ref="D59:H59" si="20">SUM(D56:D58)</f>
        <v>0</v>
      </c>
      <c r="E59" s="1">
        <f t="shared" si="20"/>
        <v>-6320</v>
      </c>
      <c r="F59" s="1">
        <f t="shared" si="20"/>
        <v>-8649.6000000000022</v>
      </c>
      <c r="G59" s="1">
        <f t="shared" si="20"/>
        <v>3745.4400000000023</v>
      </c>
      <c r="H59" s="1">
        <f t="shared" si="20"/>
        <v>21224.16</v>
      </c>
    </row>
    <row r="61" spans="2:8" x14ac:dyDescent="0.3">
      <c r="B61" s="10" t="s">
        <v>36</v>
      </c>
    </row>
    <row r="62" spans="2:8" x14ac:dyDescent="0.3">
      <c r="B62" t="s">
        <v>37</v>
      </c>
      <c r="C62" s="1">
        <f>-C38</f>
        <v>-100000</v>
      </c>
    </row>
    <row r="63" spans="2:8" x14ac:dyDescent="0.3">
      <c r="B63" t="s">
        <v>38</v>
      </c>
      <c r="C63" s="26"/>
      <c r="D63" s="26"/>
      <c r="E63" s="26"/>
      <c r="F63" s="26"/>
      <c r="G63" s="26"/>
      <c r="H63" s="26">
        <f>H40</f>
        <v>21758.400000000001</v>
      </c>
    </row>
    <row r="64" spans="2:8" x14ac:dyDescent="0.3">
      <c r="B64" s="20" t="s">
        <v>41</v>
      </c>
      <c r="C64" s="21">
        <f>-C4</f>
        <v>-150000</v>
      </c>
      <c r="D64" s="21"/>
      <c r="E64" s="21"/>
      <c r="F64" s="21"/>
      <c r="G64" s="21"/>
      <c r="H64" s="21">
        <f>C4</f>
        <v>150000</v>
      </c>
    </row>
    <row r="65" spans="2:8" x14ac:dyDescent="0.3">
      <c r="B65" s="22" t="s">
        <v>42</v>
      </c>
      <c r="C65" s="1">
        <f>SUM(C62:C64)</f>
        <v>-250000</v>
      </c>
      <c r="D65" s="1">
        <f t="shared" ref="D65:H65" si="21">SUM(D62:D64)</f>
        <v>0</v>
      </c>
      <c r="E65" s="1">
        <f t="shared" si="21"/>
        <v>0</v>
      </c>
      <c r="F65" s="1">
        <f t="shared" si="21"/>
        <v>0</v>
      </c>
      <c r="G65" s="1">
        <f t="shared" si="21"/>
        <v>0</v>
      </c>
      <c r="H65" s="1">
        <f t="shared" si="21"/>
        <v>171758.4</v>
      </c>
    </row>
    <row r="67" spans="2:8" x14ac:dyDescent="0.3">
      <c r="B67" t="s">
        <v>43</v>
      </c>
      <c r="C67" s="18">
        <f>C53+C59+C65</f>
        <v>-260000</v>
      </c>
      <c r="D67" s="18">
        <f t="shared" ref="D67:H67" si="22">D53+D59+D65</f>
        <v>39800</v>
      </c>
      <c r="E67" s="18">
        <f t="shared" si="22"/>
        <v>54192</v>
      </c>
      <c r="F67" s="18">
        <f t="shared" si="22"/>
        <v>66845.75999999998</v>
      </c>
      <c r="G67" s="18">
        <f t="shared" si="22"/>
        <v>59895.695999999967</v>
      </c>
      <c r="H67" s="18">
        <f t="shared" si="22"/>
        <v>224649.62707199997</v>
      </c>
    </row>
    <row r="68" spans="2:8" x14ac:dyDescent="0.3">
      <c r="B68" t="s">
        <v>47</v>
      </c>
      <c r="C68" s="18">
        <f>C67</f>
        <v>-260000</v>
      </c>
      <c r="D68" s="18">
        <f>C68+D67</f>
        <v>-220200</v>
      </c>
      <c r="E68" s="18">
        <f t="shared" ref="E68:H68" si="23">D68+E67</f>
        <v>-166008</v>
      </c>
      <c r="F68" s="18">
        <f t="shared" si="23"/>
        <v>-99162.24000000002</v>
      </c>
      <c r="G68" s="18">
        <f t="shared" si="23"/>
        <v>-39266.544000000053</v>
      </c>
      <c r="H68" s="18">
        <f t="shared" si="23"/>
        <v>185383.08307199992</v>
      </c>
    </row>
    <row r="70" spans="2:8" x14ac:dyDescent="0.3">
      <c r="B70" t="s">
        <v>44</v>
      </c>
      <c r="C70" s="23">
        <f>NPV(C15,D67:H67)+C67</f>
        <v>51590.113859584671</v>
      </c>
      <c r="D70" t="str">
        <f>IF(C70&gt;0, "Accept", "Reject")</f>
        <v>Accept</v>
      </c>
    </row>
    <row r="71" spans="2:8" x14ac:dyDescent="0.3">
      <c r="B71" t="s">
        <v>45</v>
      </c>
      <c r="C71" s="24">
        <f>IRR(C67:H67)</f>
        <v>0.15677122719022929</v>
      </c>
      <c r="D71" t="str">
        <f>IF(C71&gt;C15, "Accept", "Reject")</f>
        <v>Accept</v>
      </c>
    </row>
    <row r="72" spans="2:8" x14ac:dyDescent="0.3">
      <c r="B72" t="s">
        <v>46</v>
      </c>
      <c r="C72" s="25">
        <f>G49+(-G68/H67)</f>
        <v>4.1747901588432867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Moore</dc:creator>
  <cp:lastModifiedBy>David Moore</cp:lastModifiedBy>
  <dcterms:created xsi:type="dcterms:W3CDTF">2021-04-05T19:07:03Z</dcterms:created>
  <dcterms:modified xsi:type="dcterms:W3CDTF">2021-04-05T20:34:06Z</dcterms:modified>
</cp:coreProperties>
</file>