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Bonds\In_class\"/>
    </mc:Choice>
  </mc:AlternateContent>
  <xr:revisionPtr revIDLastSave="0" documentId="13_ncr:1_{05B0289E-7A4F-4E3C-B5D2-34A33D1C6512}" xr6:coauthVersionLast="46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C75" i="1"/>
  <c r="C73" i="1"/>
  <c r="C66" i="1"/>
  <c r="C64" i="1"/>
  <c r="C71" i="1"/>
  <c r="C70" i="1"/>
  <c r="C65" i="1"/>
  <c r="C63" i="1"/>
  <c r="D61" i="1"/>
  <c r="F54" i="1"/>
  <c r="F51" i="1"/>
  <c r="F59" i="1"/>
  <c r="F58" i="1"/>
  <c r="C54" i="1"/>
  <c r="C51" i="1"/>
  <c r="C59" i="1"/>
  <c r="C58" i="1"/>
  <c r="F50" i="1"/>
  <c r="C50" i="1"/>
  <c r="D43" i="1"/>
  <c r="C43" i="1"/>
  <c r="D44" i="1"/>
  <c r="C45" i="1"/>
  <c r="D45" i="1"/>
  <c r="D34" i="1"/>
  <c r="C34" i="1"/>
  <c r="C35" i="1" s="1"/>
  <c r="D36" i="1"/>
  <c r="C36" i="1"/>
  <c r="D27" i="1"/>
  <c r="C27" i="1"/>
  <c r="C28" i="1" s="1"/>
  <c r="D29" i="1"/>
  <c r="D28" i="1" s="1"/>
  <c r="C29" i="1"/>
  <c r="D18" i="1"/>
  <c r="D19" i="1"/>
  <c r="D20" i="1"/>
  <c r="D21" i="1"/>
  <c r="D22" i="1"/>
  <c r="C19" i="1"/>
  <c r="C20" i="1"/>
  <c r="C21" i="1"/>
  <c r="C22" i="1"/>
  <c r="C18" i="1"/>
  <c r="D11" i="1"/>
  <c r="C11" i="1"/>
  <c r="D14" i="1"/>
  <c r="D13" i="1" s="1"/>
  <c r="C14" i="1"/>
  <c r="D12" i="1"/>
  <c r="C12" i="1"/>
  <c r="C13" i="1" s="1"/>
  <c r="D9" i="1"/>
  <c r="C9" i="1"/>
  <c r="D6" i="1"/>
  <c r="C6" i="1"/>
  <c r="D4" i="1"/>
  <c r="D5" i="1" s="1"/>
  <c r="C4" i="1"/>
  <c r="C5" i="1" s="1"/>
  <c r="D3" i="1"/>
  <c r="C3" i="1"/>
  <c r="C44" i="1" l="1"/>
  <c r="D35" i="1"/>
</calcChain>
</file>

<file path=xl/sharedStrings.xml><?xml version="1.0" encoding="utf-8"?>
<sst xmlns="http://schemas.openxmlformats.org/spreadsheetml/2006/main" count="94" uniqueCount="29">
  <si>
    <t>Schrute</t>
  </si>
  <si>
    <t>Halpert</t>
  </si>
  <si>
    <t>NPER</t>
  </si>
  <si>
    <t>Rate</t>
  </si>
  <si>
    <t>PV</t>
  </si>
  <si>
    <t>PMT</t>
  </si>
  <si>
    <t>FV</t>
  </si>
  <si>
    <t>1a)</t>
  </si>
  <si>
    <t>1b)</t>
  </si>
  <si>
    <t>1c)</t>
  </si>
  <si>
    <t>1d)</t>
  </si>
  <si>
    <t>TTM</t>
  </si>
  <si>
    <t>Woodford</t>
  </si>
  <si>
    <t>Four Roses</t>
  </si>
  <si>
    <t>2a)</t>
  </si>
  <si>
    <t>2b)</t>
  </si>
  <si>
    <t xml:space="preserve">2c) </t>
  </si>
  <si>
    <t>Interest rate risk increases with maturity.</t>
  </si>
  <si>
    <t>2d)</t>
  </si>
  <si>
    <t>Interest rate risk is greater for lower coupon rates</t>
  </si>
  <si>
    <t>3a)</t>
  </si>
  <si>
    <t>EAR</t>
  </si>
  <si>
    <t>Nominal</t>
  </si>
  <si>
    <t>Real</t>
  </si>
  <si>
    <t>APR</t>
  </si>
  <si>
    <t>h</t>
  </si>
  <si>
    <t>b)</t>
  </si>
  <si>
    <t>r</t>
  </si>
  <si>
    <t>Amount @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</si>
</sst>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8" fontId="0" fillId="0" borderId="0" xfId="0" applyNumberFormat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G77"/>
  <sheetViews>
    <sheetView tabSelected="1" topLeftCell="A16" zoomScale="205" zoomScaleNormal="205" workbookViewId="0">
      <selection activeCell="C75" sqref="C75"/>
    </sheetView>
  </sheetViews>
  <sheetFormatPr defaultRowHeight="14.4" x14ac:dyDescent="0.3"/>
  <cols>
    <col min="1" max="1" width="3.33203125" customWidth="1"/>
    <col min="2" max="2" width="13.109375" bestFit="1" customWidth="1"/>
    <col min="3" max="3" width="13.6640625" bestFit="1" customWidth="1"/>
    <col min="4" max="4" width="13.109375" bestFit="1" customWidth="1"/>
    <col min="6" max="6" width="11.109375" bestFit="1" customWidth="1"/>
  </cols>
  <sheetData>
    <row r="2" spans="1:4" x14ac:dyDescent="0.3">
      <c r="C2" t="s">
        <v>0</v>
      </c>
      <c r="D2" t="s">
        <v>1</v>
      </c>
    </row>
    <row r="3" spans="1:4" x14ac:dyDescent="0.3">
      <c r="A3" t="s">
        <v>7</v>
      </c>
      <c r="B3" t="s">
        <v>2</v>
      </c>
      <c r="C3">
        <f>15*2</f>
        <v>30</v>
      </c>
      <c r="D3">
        <f>15*2</f>
        <v>30</v>
      </c>
    </row>
    <row r="4" spans="1:4" x14ac:dyDescent="0.3">
      <c r="B4" t="s">
        <v>3</v>
      </c>
      <c r="C4">
        <f>0.054/2</f>
        <v>2.7E-2</v>
      </c>
      <c r="D4">
        <f>0.074/2</f>
        <v>3.6999999999999998E-2</v>
      </c>
    </row>
    <row r="5" spans="1:4" x14ac:dyDescent="0.3">
      <c r="B5" t="s">
        <v>4</v>
      </c>
      <c r="C5" s="2">
        <f>PV(C4,C3,C6,C7)</f>
        <v>-1081.5314782028861</v>
      </c>
      <c r="D5" s="2">
        <f>PV(D4,D3,D6,D7)</f>
        <v>-820.60288008394434</v>
      </c>
    </row>
    <row r="6" spans="1:4" x14ac:dyDescent="0.3">
      <c r="B6" t="s">
        <v>5</v>
      </c>
      <c r="C6">
        <f>C7*0.062/2</f>
        <v>31</v>
      </c>
      <c r="D6">
        <f>D7*0.054/2</f>
        <v>27</v>
      </c>
    </row>
    <row r="7" spans="1:4" x14ac:dyDescent="0.3">
      <c r="B7" t="s">
        <v>6</v>
      </c>
      <c r="C7">
        <v>1000</v>
      </c>
      <c r="D7">
        <v>1000</v>
      </c>
    </row>
    <row r="9" spans="1:4" x14ac:dyDescent="0.3">
      <c r="A9" t="s">
        <v>8</v>
      </c>
      <c r="C9" t="str">
        <f>IF(-C5&gt;C7,"Premium","Discount")</f>
        <v>Premium</v>
      </c>
      <c r="D9" t="str">
        <f>IF(-D5&gt;D7,"Premium","Discount")</f>
        <v>Discount</v>
      </c>
    </row>
    <row r="11" spans="1:4" x14ac:dyDescent="0.3">
      <c r="A11" t="s">
        <v>9</v>
      </c>
      <c r="B11" t="s">
        <v>2</v>
      </c>
      <c r="C11">
        <f>14*2</f>
        <v>28</v>
      </c>
      <c r="D11">
        <f>14*2</f>
        <v>28</v>
      </c>
    </row>
    <row r="12" spans="1:4" x14ac:dyDescent="0.3">
      <c r="B12" t="s">
        <v>3</v>
      </c>
      <c r="C12">
        <f>0.054/2</f>
        <v>2.7E-2</v>
      </c>
      <c r="D12">
        <f>0.074/2</f>
        <v>3.6999999999999998E-2</v>
      </c>
    </row>
    <row r="13" spans="1:4" x14ac:dyDescent="0.3">
      <c r="B13" t="s">
        <v>4</v>
      </c>
      <c r="C13" s="2">
        <f>PV(C12,C11,C14,C15)</f>
        <v>-1077.8856144734518</v>
      </c>
      <c r="D13" s="2">
        <f>PV(D12,D11,D14,D15)</f>
        <v>-827.451898552991</v>
      </c>
    </row>
    <row r="14" spans="1:4" x14ac:dyDescent="0.3">
      <c r="B14" t="s">
        <v>5</v>
      </c>
      <c r="C14">
        <f>C15*0.062/2</f>
        <v>31</v>
      </c>
      <c r="D14">
        <f>D15*0.054/2</f>
        <v>27</v>
      </c>
    </row>
    <row r="15" spans="1:4" x14ac:dyDescent="0.3">
      <c r="B15" t="s">
        <v>6</v>
      </c>
      <c r="C15">
        <v>1000</v>
      </c>
      <c r="D15">
        <v>1000</v>
      </c>
    </row>
    <row r="17" spans="1:4" x14ac:dyDescent="0.3">
      <c r="A17" t="s">
        <v>10</v>
      </c>
      <c r="B17" t="s">
        <v>11</v>
      </c>
    </row>
    <row r="18" spans="1:4" x14ac:dyDescent="0.3">
      <c r="B18">
        <v>15</v>
      </c>
      <c r="C18" s="2">
        <f>PV(C$12,$B18*2,C$14,C$15)</f>
        <v>-1081.5314782028861</v>
      </c>
      <c r="D18" s="2">
        <f>PV(D$12,$B18*2,D$14,D$15)</f>
        <v>-820.60288008394434</v>
      </c>
    </row>
    <row r="19" spans="1:4" x14ac:dyDescent="0.3">
      <c r="B19">
        <v>14</v>
      </c>
      <c r="C19" s="2">
        <f t="shared" ref="C19:D22" si="0">PV(C$12,$B19*2,C$14,C$15)</f>
        <v>-1077.8856144734518</v>
      </c>
      <c r="D19" s="2">
        <f t="shared" si="0"/>
        <v>-827.451898552991</v>
      </c>
    </row>
    <row r="20" spans="1:4" x14ac:dyDescent="0.3">
      <c r="B20">
        <v>12</v>
      </c>
      <c r="C20" s="2">
        <f t="shared" si="0"/>
        <v>-1069.9843632640991</v>
      </c>
      <c r="D20" s="2">
        <f t="shared" si="0"/>
        <v>-842.73745226469532</v>
      </c>
    </row>
    <row r="21" spans="1:4" x14ac:dyDescent="0.3">
      <c r="B21">
        <v>10</v>
      </c>
      <c r="C21" s="2">
        <f t="shared" si="0"/>
        <v>-1061.1945905709874</v>
      </c>
      <c r="D21" s="2">
        <f t="shared" si="0"/>
        <v>-860.4139491481169</v>
      </c>
    </row>
    <row r="22" spans="1:4" x14ac:dyDescent="0.3">
      <c r="B22">
        <v>5</v>
      </c>
      <c r="C22" s="2">
        <f t="shared" si="0"/>
        <v>-1034.6492118978479</v>
      </c>
      <c r="D22" s="2">
        <f t="shared" si="0"/>
        <v>-917.66604687537028</v>
      </c>
    </row>
    <row r="25" spans="1:4" x14ac:dyDescent="0.3">
      <c r="A25" t="s">
        <v>14</v>
      </c>
      <c r="C25" t="s">
        <v>12</v>
      </c>
      <c r="D25" t="s">
        <v>13</v>
      </c>
    </row>
    <row r="26" spans="1:4" x14ac:dyDescent="0.3">
      <c r="B26" t="s">
        <v>2</v>
      </c>
      <c r="C26">
        <v>5</v>
      </c>
      <c r="D26">
        <v>18</v>
      </c>
    </row>
    <row r="27" spans="1:4" x14ac:dyDescent="0.3">
      <c r="B27" t="s">
        <v>3</v>
      </c>
      <c r="C27">
        <f>0.065+0.015</f>
        <v>0.08</v>
      </c>
      <c r="D27">
        <f>0.065+0.015</f>
        <v>0.08</v>
      </c>
    </row>
    <row r="28" spans="1:4" x14ac:dyDescent="0.3">
      <c r="B28" t="s">
        <v>4</v>
      </c>
      <c r="C28" s="2">
        <f>PV(C27,C26,C29,C30)</f>
        <v>-940.10934944382871</v>
      </c>
      <c r="D28" s="2">
        <f>PV(D27,D26,D29,D30)</f>
        <v>-859.42169295926726</v>
      </c>
    </row>
    <row r="29" spans="1:4" x14ac:dyDescent="0.3">
      <c r="B29" t="s">
        <v>5</v>
      </c>
      <c r="C29">
        <f>C30*0.065</f>
        <v>65</v>
      </c>
      <c r="D29">
        <f>D30*0.065</f>
        <v>65</v>
      </c>
    </row>
    <row r="30" spans="1:4" x14ac:dyDescent="0.3">
      <c r="B30" t="s">
        <v>6</v>
      </c>
      <c r="C30">
        <v>1000</v>
      </c>
      <c r="D30">
        <v>1000</v>
      </c>
    </row>
    <row r="32" spans="1:4" x14ac:dyDescent="0.3">
      <c r="A32" t="s">
        <v>15</v>
      </c>
      <c r="C32" t="s">
        <v>12</v>
      </c>
      <c r="D32" t="s">
        <v>13</v>
      </c>
    </row>
    <row r="33" spans="1:4" x14ac:dyDescent="0.3">
      <c r="B33" t="s">
        <v>2</v>
      </c>
      <c r="C33">
        <v>5</v>
      </c>
      <c r="D33">
        <v>18</v>
      </c>
    </row>
    <row r="34" spans="1:4" x14ac:dyDescent="0.3">
      <c r="B34" t="s">
        <v>3</v>
      </c>
      <c r="C34">
        <f>0.065-0.015</f>
        <v>0.05</v>
      </c>
      <c r="D34">
        <f>0.065-0.015</f>
        <v>0.05</v>
      </c>
    </row>
    <row r="35" spans="1:4" x14ac:dyDescent="0.3">
      <c r="B35" t="s">
        <v>4</v>
      </c>
      <c r="C35" s="2">
        <f>PV(C34,C33,C36,C37)</f>
        <v>-1064.9421500594624</v>
      </c>
      <c r="D35" s="2">
        <f>PV(D34,D33,D36,D37)</f>
        <v>-1175.3438035397551</v>
      </c>
    </row>
    <row r="36" spans="1:4" x14ac:dyDescent="0.3">
      <c r="B36" t="s">
        <v>5</v>
      </c>
      <c r="C36">
        <f>C37*0.065</f>
        <v>65</v>
      </c>
      <c r="D36">
        <f>D37*0.065</f>
        <v>65</v>
      </c>
    </row>
    <row r="37" spans="1:4" x14ac:dyDescent="0.3">
      <c r="B37" t="s">
        <v>6</v>
      </c>
      <c r="C37">
        <v>1000</v>
      </c>
      <c r="D37">
        <v>1000</v>
      </c>
    </row>
    <row r="39" spans="1:4" x14ac:dyDescent="0.3">
      <c r="A39" t="s">
        <v>16</v>
      </c>
      <c r="B39" t="s">
        <v>17</v>
      </c>
    </row>
    <row r="41" spans="1:4" x14ac:dyDescent="0.3">
      <c r="A41" t="s">
        <v>18</v>
      </c>
      <c r="C41" t="s">
        <v>12</v>
      </c>
      <c r="D41" t="s">
        <v>13</v>
      </c>
    </row>
    <row r="42" spans="1:4" x14ac:dyDescent="0.3">
      <c r="B42" t="s">
        <v>2</v>
      </c>
      <c r="C42">
        <v>12</v>
      </c>
      <c r="D42">
        <v>12</v>
      </c>
    </row>
    <row r="43" spans="1:4" x14ac:dyDescent="0.3">
      <c r="B43" t="s">
        <v>3</v>
      </c>
      <c r="C43">
        <f>0.025-0.015</f>
        <v>1.0000000000000002E-2</v>
      </c>
      <c r="D43">
        <f>0.065-0.015</f>
        <v>0.05</v>
      </c>
    </row>
    <row r="44" spans="1:4" x14ac:dyDescent="0.3">
      <c r="B44" t="s">
        <v>4</v>
      </c>
      <c r="C44" s="2">
        <f>PV(C43,C42,C45,C46)</f>
        <v>-1168.8261621022693</v>
      </c>
      <c r="D44" s="2">
        <f>PV(D43,D42,D45,D46)</f>
        <v>-1132.948774546732</v>
      </c>
    </row>
    <row r="45" spans="1:4" x14ac:dyDescent="0.3">
      <c r="B45" t="s">
        <v>5</v>
      </c>
      <c r="C45">
        <f>C46*0.025</f>
        <v>25</v>
      </c>
      <c r="D45">
        <f>D46*0.065</f>
        <v>65</v>
      </c>
    </row>
    <row r="46" spans="1:4" x14ac:dyDescent="0.3">
      <c r="B46" t="s">
        <v>6</v>
      </c>
      <c r="C46">
        <v>1000</v>
      </c>
      <c r="D46">
        <v>1000</v>
      </c>
    </row>
    <row r="48" spans="1:4" x14ac:dyDescent="0.3">
      <c r="B48" t="s">
        <v>19</v>
      </c>
    </row>
    <row r="50" spans="1:7" x14ac:dyDescent="0.3">
      <c r="A50" t="s">
        <v>20</v>
      </c>
      <c r="B50" t="s">
        <v>2</v>
      </c>
      <c r="C50">
        <f>28*12</f>
        <v>336</v>
      </c>
      <c r="E50" t="s">
        <v>2</v>
      </c>
      <c r="F50">
        <f>28*12</f>
        <v>336</v>
      </c>
    </row>
    <row r="51" spans="1:7" x14ac:dyDescent="0.3">
      <c r="B51" t="s">
        <v>3</v>
      </c>
      <c r="C51">
        <f>C59/12</f>
        <v>7.4136856860707034E-3</v>
      </c>
      <c r="D51" t="s">
        <v>23</v>
      </c>
      <c r="E51" t="s">
        <v>3</v>
      </c>
      <c r="F51">
        <f>F59/12</f>
        <v>1.2114082097878232E-3</v>
      </c>
    </row>
    <row r="52" spans="1:7" x14ac:dyDescent="0.3">
      <c r="B52" t="s">
        <v>4</v>
      </c>
      <c r="C52">
        <v>0</v>
      </c>
      <c r="D52" t="s">
        <v>23</v>
      </c>
      <c r="E52" t="s">
        <v>4</v>
      </c>
      <c r="F52">
        <v>0</v>
      </c>
    </row>
    <row r="53" spans="1:7" x14ac:dyDescent="0.3">
      <c r="B53" t="s">
        <v>5</v>
      </c>
      <c r="C53">
        <v>-1200</v>
      </c>
      <c r="D53" t="s">
        <v>23</v>
      </c>
      <c r="E53" t="s">
        <v>5</v>
      </c>
      <c r="F53">
        <v>-200</v>
      </c>
      <c r="G53" t="s">
        <v>23</v>
      </c>
    </row>
    <row r="54" spans="1:7" x14ac:dyDescent="0.3">
      <c r="B54" t="s">
        <v>6</v>
      </c>
      <c r="C54" s="2">
        <f>FV(C51,C50,C53,C52)</f>
        <v>1774485.497385687</v>
      </c>
      <c r="D54" t="s">
        <v>23</v>
      </c>
      <c r="E54" t="s">
        <v>6</v>
      </c>
      <c r="F54" s="2">
        <f>FV(F51,F50,F53,F52)</f>
        <v>82876.088866625127</v>
      </c>
    </row>
    <row r="56" spans="1:7" x14ac:dyDescent="0.3">
      <c r="B56" t="s">
        <v>21</v>
      </c>
      <c r="C56">
        <v>0.12</v>
      </c>
      <c r="E56" t="s">
        <v>21</v>
      </c>
      <c r="F56">
        <v>0.04</v>
      </c>
    </row>
    <row r="57" spans="1:7" x14ac:dyDescent="0.3">
      <c r="B57" t="s">
        <v>25</v>
      </c>
      <c r="C57">
        <v>2.5000000000000001E-2</v>
      </c>
      <c r="E57" t="s">
        <v>25</v>
      </c>
      <c r="F57">
        <v>2.5000000000000001E-2</v>
      </c>
    </row>
    <row r="58" spans="1:7" x14ac:dyDescent="0.3">
      <c r="B58" t="s">
        <v>27</v>
      </c>
      <c r="C58">
        <f>(1+C56)/(1+C57)-1</f>
        <v>9.2682926829268597E-2</v>
      </c>
      <c r="D58" t="s">
        <v>21</v>
      </c>
      <c r="E58" t="s">
        <v>27</v>
      </c>
      <c r="F58">
        <f>(1+F56)/(1+F57)-1</f>
        <v>1.4634146341463428E-2</v>
      </c>
      <c r="G58" t="s">
        <v>21</v>
      </c>
    </row>
    <row r="59" spans="1:7" x14ac:dyDescent="0.3">
      <c r="B59" s="2" t="s">
        <v>27</v>
      </c>
      <c r="C59">
        <f>((C58+1)^(1/12)-1)*12</f>
        <v>8.8964228232848441E-2</v>
      </c>
      <c r="D59" t="s">
        <v>24</v>
      </c>
      <c r="E59" s="2" t="s">
        <v>27</v>
      </c>
      <c r="F59">
        <f>((F58+1)^(1/12)-1)*12</f>
        <v>1.4536898517453878E-2</v>
      </c>
      <c r="G59" t="s">
        <v>24</v>
      </c>
    </row>
    <row r="61" spans="1:7" x14ac:dyDescent="0.3">
      <c r="B61" t="s">
        <v>28</v>
      </c>
      <c r="D61" s="2">
        <f>C54+F54</f>
        <v>1857361.5862523122</v>
      </c>
    </row>
    <row r="63" spans="1:7" x14ac:dyDescent="0.3">
      <c r="B63" t="s">
        <v>2</v>
      </c>
      <c r="C63" s="3">
        <f>30*12</f>
        <v>360</v>
      </c>
    </row>
    <row r="64" spans="1:7" x14ac:dyDescent="0.3">
      <c r="B64" t="s">
        <v>3</v>
      </c>
      <c r="C64" s="1">
        <f>C71/12</f>
        <v>5.1369058612860119E-3</v>
      </c>
      <c r="D64" t="s">
        <v>23</v>
      </c>
    </row>
    <row r="65" spans="1:4" x14ac:dyDescent="0.3">
      <c r="B65" t="s">
        <v>4</v>
      </c>
      <c r="C65" s="2">
        <f>D61</f>
        <v>1857361.5862523122</v>
      </c>
      <c r="D65" t="s">
        <v>23</v>
      </c>
    </row>
    <row r="66" spans="1:4" x14ac:dyDescent="0.3">
      <c r="B66" t="s">
        <v>5</v>
      </c>
      <c r="C66" s="2">
        <f>PMT(C64,C63,C65,C67)</f>
        <v>-11332.755519685881</v>
      </c>
      <c r="D66" t="s">
        <v>23</v>
      </c>
    </row>
    <row r="67" spans="1:4" x14ac:dyDescent="0.3">
      <c r="B67" t="s">
        <v>6</v>
      </c>
      <c r="C67">
        <v>0</v>
      </c>
      <c r="D67" t="s">
        <v>23</v>
      </c>
    </row>
    <row r="69" spans="1:4" x14ac:dyDescent="0.3">
      <c r="B69" t="s">
        <v>21</v>
      </c>
      <c r="C69">
        <v>0.09</v>
      </c>
      <c r="D69" t="s">
        <v>22</v>
      </c>
    </row>
    <row r="70" spans="1:4" x14ac:dyDescent="0.3">
      <c r="B70" t="s">
        <v>21</v>
      </c>
      <c r="C70">
        <f>(1+C69)/(1+C57)-1</f>
        <v>6.3414634146341742E-2</v>
      </c>
      <c r="D70" t="s">
        <v>23</v>
      </c>
    </row>
    <row r="71" spans="1:4" x14ac:dyDescent="0.3">
      <c r="B71" t="s">
        <v>24</v>
      </c>
      <c r="C71">
        <f>((C70+1)^(1/12)-1)*12</f>
        <v>6.1642870335432143E-2</v>
      </c>
      <c r="D71" t="s">
        <v>23</v>
      </c>
    </row>
    <row r="73" spans="1:4" x14ac:dyDescent="0.3">
      <c r="A73" t="s">
        <v>26</v>
      </c>
      <c r="B73" t="s">
        <v>2</v>
      </c>
      <c r="C73">
        <f>28+30</f>
        <v>58</v>
      </c>
    </row>
    <row r="74" spans="1:4" x14ac:dyDescent="0.3">
      <c r="B74" t="s">
        <v>3</v>
      </c>
      <c r="C74">
        <v>2.5000000000000001E-2</v>
      </c>
    </row>
    <row r="75" spans="1:4" x14ac:dyDescent="0.3">
      <c r="B75" t="s">
        <v>4</v>
      </c>
      <c r="C75" s="2">
        <f>C66</f>
        <v>-11332.755519685881</v>
      </c>
    </row>
    <row r="76" spans="1:4" x14ac:dyDescent="0.3">
      <c r="B76" t="s">
        <v>5</v>
      </c>
      <c r="C76">
        <v>0</v>
      </c>
    </row>
    <row r="77" spans="1:4" x14ac:dyDescent="0.3">
      <c r="B77" t="s">
        <v>6</v>
      </c>
      <c r="C77" s="2">
        <f>FV(C74,C73,C76,C75)</f>
        <v>47459.1234373263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2015-06-05T18:17:20Z</dcterms:created>
  <dcterms:modified xsi:type="dcterms:W3CDTF">2021-03-17T19:53:20Z</dcterms:modified>
</cp:coreProperties>
</file>