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dmoor\Dropbox\LMU_teaching\FNCE_3410\Spring_21\Modules\DCF\In_class\"/>
    </mc:Choice>
  </mc:AlternateContent>
  <xr:revisionPtr revIDLastSave="0" documentId="8_{F36D4DA0-B5F2-494E-AEF5-140890EFA1A9}" xr6:coauthVersionLast="46" xr6:coauthVersionMax="46" xr10:uidLastSave="{00000000-0000-0000-0000-000000000000}"/>
  <bookViews>
    <workbookView xWindow="4272" yWindow="3888" windowWidth="2916" windowHeight="1680" activeTab="1" xr2:uid="{1114E33E-25CC-44AD-AF3C-AE36C5C198BD}"/>
  </bookViews>
  <sheets>
    <sheet name="#1" sheetId="1" r:id="rId1"/>
    <sheet name="#2" sheetId="2" r:id="rId2"/>
    <sheet name="#3" sheetId="3" r:id="rId3"/>
    <sheet name="#3_help" sheetId="5" r:id="rId4"/>
    <sheet name="#4" sheetId="4" r:id="rId5"/>
  </sheet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" i="4" l="1"/>
  <c r="C8" i="4" s="1"/>
  <c r="C21" i="3"/>
  <c r="C23" i="3" s="1"/>
  <c r="C26" i="3" s="1"/>
  <c r="B29" i="3" s="1"/>
  <c r="C16" i="3"/>
  <c r="C7" i="3"/>
  <c r="C12" i="3"/>
  <c r="E44" i="5"/>
  <c r="E7" i="5"/>
  <c r="E8" i="5"/>
  <c r="E9" i="5"/>
  <c r="E10" i="5"/>
  <c r="E11" i="5"/>
  <c r="E12" i="5"/>
  <c r="E13" i="5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E27" i="5"/>
  <c r="E28" i="5"/>
  <c r="E29" i="5"/>
  <c r="E30" i="5"/>
  <c r="E31" i="5"/>
  <c r="E32" i="5"/>
  <c r="E33" i="5"/>
  <c r="E34" i="5"/>
  <c r="E35" i="5"/>
  <c r="E36" i="5"/>
  <c r="E37" i="5"/>
  <c r="E38" i="5"/>
  <c r="E39" i="5"/>
  <c r="E40" i="5"/>
  <c r="E41" i="5"/>
  <c r="E42" i="5"/>
  <c r="E43" i="5"/>
  <c r="E6" i="5"/>
  <c r="C8" i="5"/>
  <c r="C9" i="5" s="1"/>
  <c r="D8" i="5"/>
  <c r="D7" i="5"/>
  <c r="D6" i="5"/>
  <c r="C7" i="5"/>
  <c r="D18" i="2"/>
  <c r="C18" i="2"/>
  <c r="C16" i="2"/>
  <c r="C14" i="2"/>
  <c r="C12" i="2"/>
  <c r="I25" i="1"/>
  <c r="I23" i="1"/>
  <c r="F25" i="1"/>
  <c r="F23" i="1"/>
  <c r="C25" i="1"/>
  <c r="C23" i="1"/>
  <c r="C16" i="1"/>
  <c r="I22" i="1" s="1"/>
  <c r="I24" i="1" s="1"/>
  <c r="D9" i="5" l="1"/>
  <c r="C10" i="5"/>
  <c r="F22" i="1"/>
  <c r="F26" i="1" s="1"/>
  <c r="C22" i="1"/>
  <c r="C26" i="1" s="1"/>
  <c r="C27" i="1" s="1"/>
  <c r="D10" i="5" l="1"/>
  <c r="C11" i="5"/>
  <c r="C30" i="1"/>
  <c r="B7" i="5"/>
  <c r="B8" i="5" s="1"/>
  <c r="B9" i="5" s="1"/>
  <c r="B10" i="5" s="1"/>
  <c r="B11" i="5" s="1"/>
  <c r="B12" i="5" s="1"/>
  <c r="B13" i="5" s="1"/>
  <c r="B14" i="5" s="1"/>
  <c r="B15" i="5" s="1"/>
  <c r="B16" i="5" s="1"/>
  <c r="B17" i="5" s="1"/>
  <c r="B18" i="5" s="1"/>
  <c r="B19" i="5" s="1"/>
  <c r="B20" i="5" s="1"/>
  <c r="B21" i="5" s="1"/>
  <c r="B22" i="5" s="1"/>
  <c r="B23" i="5" s="1"/>
  <c r="B24" i="5" s="1"/>
  <c r="B25" i="5" s="1"/>
  <c r="B26" i="5" s="1"/>
  <c r="B27" i="5" s="1"/>
  <c r="B28" i="5" s="1"/>
  <c r="B29" i="5" s="1"/>
  <c r="B30" i="5" s="1"/>
  <c r="B31" i="5" s="1"/>
  <c r="B32" i="5" s="1"/>
  <c r="B33" i="5" s="1"/>
  <c r="B34" i="5" s="1"/>
  <c r="B35" i="5" s="1"/>
  <c r="B36" i="5" s="1"/>
  <c r="B37" i="5" s="1"/>
  <c r="B38" i="5" s="1"/>
  <c r="B39" i="5" s="1"/>
  <c r="B40" i="5" s="1"/>
  <c r="B41" i="5" s="1"/>
  <c r="B42" i="5" s="1"/>
  <c r="B43" i="5" s="1"/>
  <c r="D11" i="5" l="1"/>
  <c r="C12" i="5"/>
  <c r="C13" i="5" l="1"/>
  <c r="D12" i="5"/>
  <c r="D13" i="5" l="1"/>
  <c r="C14" i="5"/>
  <c r="C15" i="5" l="1"/>
  <c r="D14" i="5"/>
  <c r="C16" i="5" l="1"/>
  <c r="D15" i="5"/>
  <c r="D16" i="5" l="1"/>
  <c r="C17" i="5"/>
  <c r="D17" i="5" l="1"/>
  <c r="C18" i="5"/>
  <c r="D18" i="5" l="1"/>
  <c r="C19" i="5"/>
  <c r="D19" i="5" l="1"/>
  <c r="C20" i="5"/>
  <c r="D20" i="5" l="1"/>
  <c r="C21" i="5"/>
  <c r="D21" i="5" l="1"/>
  <c r="C22" i="5"/>
  <c r="C23" i="5" l="1"/>
  <c r="D22" i="5"/>
  <c r="C24" i="5" l="1"/>
  <c r="D23" i="5"/>
  <c r="D24" i="5" l="1"/>
  <c r="C25" i="5"/>
  <c r="C26" i="5" l="1"/>
  <c r="D25" i="5"/>
  <c r="D26" i="5" l="1"/>
  <c r="C27" i="5"/>
  <c r="D27" i="5" l="1"/>
  <c r="C28" i="5"/>
  <c r="C29" i="5" l="1"/>
  <c r="D28" i="5"/>
  <c r="D29" i="5" l="1"/>
  <c r="C30" i="5"/>
  <c r="D30" i="5" l="1"/>
  <c r="C31" i="5"/>
  <c r="C32" i="5" l="1"/>
  <c r="D31" i="5"/>
  <c r="D32" i="5" l="1"/>
  <c r="C33" i="5"/>
  <c r="D33" i="5" l="1"/>
  <c r="C34" i="5"/>
  <c r="D34" i="5" l="1"/>
  <c r="C35" i="5"/>
  <c r="D35" i="5" l="1"/>
  <c r="C36" i="5"/>
  <c r="D36" i="5" l="1"/>
  <c r="C37" i="5"/>
  <c r="C38" i="5" l="1"/>
  <c r="D37" i="5"/>
  <c r="C39" i="5" l="1"/>
  <c r="D38" i="5"/>
  <c r="C40" i="5" l="1"/>
  <c r="D39" i="5"/>
  <c r="D40" i="5" l="1"/>
  <c r="C41" i="5"/>
  <c r="C42" i="5" l="1"/>
  <c r="D41" i="5"/>
  <c r="D42" i="5" l="1"/>
  <c r="C43" i="5"/>
  <c r="D43" i="5" s="1"/>
</calcChain>
</file>

<file path=xl/sharedStrings.xml><?xml version="1.0" encoding="utf-8"?>
<sst xmlns="http://schemas.openxmlformats.org/spreadsheetml/2006/main" count="73" uniqueCount="45">
  <si>
    <t>1)</t>
  </si>
  <si>
    <t>Salary T-2</t>
  </si>
  <si>
    <t>Salary T-1</t>
  </si>
  <si>
    <t>Future salary</t>
  </si>
  <si>
    <t>NPER</t>
  </si>
  <si>
    <t>Salary</t>
  </si>
  <si>
    <t>Legal fees</t>
  </si>
  <si>
    <t>Pain and suffering</t>
  </si>
  <si>
    <t>EAR</t>
  </si>
  <si>
    <t>APR</t>
  </si>
  <si>
    <t>(monthly compounding)</t>
  </si>
  <si>
    <t>Value of Salary T-2</t>
  </si>
  <si>
    <t>Rate</t>
  </si>
  <si>
    <t>PV</t>
  </si>
  <si>
    <t>PMT</t>
  </si>
  <si>
    <t>FV</t>
  </si>
  <si>
    <t>Value Today</t>
  </si>
  <si>
    <t>Value of Salary T-1</t>
  </si>
  <si>
    <t>Value of future salary</t>
  </si>
  <si>
    <t>Total value</t>
  </si>
  <si>
    <t>T</t>
  </si>
  <si>
    <t>Type</t>
  </si>
  <si>
    <t>m</t>
  </si>
  <si>
    <t>n</t>
  </si>
  <si>
    <t>rate</t>
  </si>
  <si>
    <t>PV at t=9</t>
  </si>
  <si>
    <t>Value at t=5</t>
  </si>
  <si>
    <t>C</t>
  </si>
  <si>
    <t>N</t>
  </si>
  <si>
    <t>g</t>
  </si>
  <si>
    <t>r</t>
  </si>
  <si>
    <t>taxrate</t>
  </si>
  <si>
    <t>Tuition</t>
  </si>
  <si>
    <t>Costs</t>
  </si>
  <si>
    <t>PV of Costs</t>
  </si>
  <si>
    <t>Bonus</t>
  </si>
  <si>
    <t xml:space="preserve">Pv of Bonus </t>
  </si>
  <si>
    <t>PV today</t>
  </si>
  <si>
    <t>Back Pay</t>
  </si>
  <si>
    <t>Other compensation</t>
  </si>
  <si>
    <t>Payment period</t>
  </si>
  <si>
    <t>Compounding period</t>
  </si>
  <si>
    <t>Value of MBA</t>
  </si>
  <si>
    <t>Should I get an MBA?</t>
  </si>
  <si>
    <t>taxes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</si>
</sst>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8" formatCode="&quot;$&quot;#,##0.00_);[Red]\(&quot;$&quot;#,##0.00\)"/>
    <numFmt numFmtId="164" formatCode="0.0%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4" tint="0.3999755851924192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6">
    <xf numFmtId="0" fontId="0" fillId="0" borderId="0" xfId="0"/>
    <xf numFmtId="8" fontId="0" fillId="0" borderId="0" xfId="0" applyNumberFormat="1"/>
    <xf numFmtId="0" fontId="1" fillId="0" borderId="0" xfId="0" applyFont="1"/>
    <xf numFmtId="10" fontId="0" fillId="0" borderId="0" xfId="0" applyNumberFormat="1"/>
    <xf numFmtId="8" fontId="1" fillId="0" borderId="0" xfId="0" applyNumberFormat="1" applyFont="1"/>
    <xf numFmtId="0" fontId="1" fillId="0" borderId="1" xfId="0" applyFont="1" applyBorder="1"/>
    <xf numFmtId="10" fontId="1" fillId="0" borderId="2" xfId="0" applyNumberFormat="1" applyFont="1" applyBorder="1"/>
    <xf numFmtId="8" fontId="2" fillId="0" borderId="0" xfId="0" applyNumberFormat="1" applyFont="1"/>
    <xf numFmtId="0" fontId="2" fillId="0" borderId="0" xfId="0" applyFont="1"/>
    <xf numFmtId="10" fontId="2" fillId="0" borderId="0" xfId="0" applyNumberFormat="1" applyFont="1"/>
    <xf numFmtId="9" fontId="2" fillId="0" borderId="0" xfId="0" applyNumberFormat="1" applyFont="1"/>
    <xf numFmtId="164" fontId="0" fillId="0" borderId="0" xfId="0" applyNumberFormat="1"/>
    <xf numFmtId="164" fontId="2" fillId="0" borderId="0" xfId="0" applyNumberFormat="1" applyFont="1"/>
    <xf numFmtId="7" fontId="4" fillId="0" borderId="0" xfId="0" applyNumberFormat="1" applyFont="1"/>
    <xf numFmtId="7" fontId="0" fillId="0" borderId="0" xfId="0" applyNumberFormat="1"/>
    <xf numFmtId="10" fontId="0" fillId="0" borderId="0" xfId="1" applyNumberFormat="1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40FE38-1853-45F8-A4D7-5D66361E8E8A}">
  <sheetPr codeName="Sheet1"/>
  <dimension ref="A2:I30"/>
  <sheetViews>
    <sheetView topLeftCell="A11" zoomScale="145" zoomScaleNormal="145" workbookViewId="0">
      <selection activeCell="A22" sqref="A22"/>
    </sheetView>
  </sheetViews>
  <sheetFormatPr defaultRowHeight="14.4" x14ac:dyDescent="0.3"/>
  <cols>
    <col min="1" max="1" width="3.33203125" customWidth="1"/>
    <col min="2" max="2" width="36.44140625" bestFit="1" customWidth="1"/>
    <col min="3" max="3" width="12.21875" bestFit="1" customWidth="1"/>
    <col min="6" max="6" width="11.77734375" bestFit="1" customWidth="1"/>
    <col min="9" max="9" width="12.77734375" bestFit="1" customWidth="1"/>
  </cols>
  <sheetData>
    <row r="2" spans="1:4" x14ac:dyDescent="0.3">
      <c r="A2" t="s">
        <v>0</v>
      </c>
      <c r="B2" s="2" t="s">
        <v>38</v>
      </c>
    </row>
    <row r="3" spans="1:4" x14ac:dyDescent="0.3">
      <c r="B3" t="s">
        <v>1</v>
      </c>
      <c r="C3" s="7">
        <v>44000</v>
      </c>
    </row>
    <row r="4" spans="1:4" x14ac:dyDescent="0.3">
      <c r="B4" t="s">
        <v>2</v>
      </c>
      <c r="C4" s="7">
        <v>48000</v>
      </c>
    </row>
    <row r="5" spans="1:4" x14ac:dyDescent="0.3">
      <c r="C5" s="8"/>
    </row>
    <row r="6" spans="1:4" x14ac:dyDescent="0.3">
      <c r="B6" s="2" t="s">
        <v>3</v>
      </c>
      <c r="C6" s="8"/>
    </row>
    <row r="7" spans="1:4" x14ac:dyDescent="0.3">
      <c r="B7" t="s">
        <v>4</v>
      </c>
      <c r="C7" s="8">
        <v>7</v>
      </c>
    </row>
    <row r="8" spans="1:4" x14ac:dyDescent="0.3">
      <c r="B8" t="s">
        <v>5</v>
      </c>
      <c r="C8" s="7">
        <v>52000</v>
      </c>
    </row>
    <row r="9" spans="1:4" x14ac:dyDescent="0.3">
      <c r="C9" s="8"/>
    </row>
    <row r="10" spans="1:4" x14ac:dyDescent="0.3">
      <c r="B10" s="2" t="s">
        <v>39</v>
      </c>
      <c r="C10" s="8"/>
    </row>
    <row r="11" spans="1:4" x14ac:dyDescent="0.3">
      <c r="B11" t="s">
        <v>6</v>
      </c>
      <c r="C11" s="7">
        <v>25000</v>
      </c>
    </row>
    <row r="12" spans="1:4" x14ac:dyDescent="0.3">
      <c r="B12" t="s">
        <v>7</v>
      </c>
      <c r="C12" s="7">
        <v>100000</v>
      </c>
    </row>
    <row r="14" spans="1:4" x14ac:dyDescent="0.3">
      <c r="B14" t="s">
        <v>8</v>
      </c>
      <c r="C14" s="9">
        <v>7.0000000000000007E-2</v>
      </c>
      <c r="D14" t="s">
        <v>10</v>
      </c>
    </row>
    <row r="16" spans="1:4" x14ac:dyDescent="0.3">
      <c r="B16" s="5" t="s">
        <v>9</v>
      </c>
      <c r="C16" s="6">
        <f>((C14+1)^(1/C19)-1)*C19</f>
        <v>6.7849744648863286E-2</v>
      </c>
    </row>
    <row r="18" spans="2:9" x14ac:dyDescent="0.3">
      <c r="B18" t="s">
        <v>40</v>
      </c>
      <c r="C18" s="8">
        <v>12</v>
      </c>
    </row>
    <row r="19" spans="2:9" x14ac:dyDescent="0.3">
      <c r="B19" t="s">
        <v>41</v>
      </c>
      <c r="C19" s="8">
        <v>12</v>
      </c>
    </row>
    <row r="21" spans="2:9" x14ac:dyDescent="0.3">
      <c r="B21" s="2" t="s">
        <v>11</v>
      </c>
      <c r="E21" s="2" t="s">
        <v>17</v>
      </c>
      <c r="H21" s="2" t="s">
        <v>18</v>
      </c>
    </row>
    <row r="22" spans="2:9" x14ac:dyDescent="0.3">
      <c r="B22" t="s">
        <v>12</v>
      </c>
      <c r="C22" s="3">
        <f>C16/C19</f>
        <v>5.6541453874052738E-3</v>
      </c>
      <c r="E22" t="s">
        <v>12</v>
      </c>
      <c r="F22" s="3">
        <f>C16/C19</f>
        <v>5.6541453874052738E-3</v>
      </c>
      <c r="H22" t="s">
        <v>12</v>
      </c>
      <c r="I22" s="3">
        <f>C16/C19</f>
        <v>5.6541453874052738E-3</v>
      </c>
    </row>
    <row r="23" spans="2:9" x14ac:dyDescent="0.3">
      <c r="B23" t="s">
        <v>4</v>
      </c>
      <c r="C23">
        <f>C18*1</f>
        <v>12</v>
      </c>
      <c r="E23" t="s">
        <v>4</v>
      </c>
      <c r="F23">
        <f>C18*1</f>
        <v>12</v>
      </c>
      <c r="H23" t="s">
        <v>4</v>
      </c>
      <c r="I23">
        <f>C7*C18</f>
        <v>84</v>
      </c>
    </row>
    <row r="24" spans="2:9" x14ac:dyDescent="0.3">
      <c r="B24" t="s">
        <v>13</v>
      </c>
      <c r="C24">
        <v>0</v>
      </c>
      <c r="E24" t="s">
        <v>13</v>
      </c>
      <c r="F24">
        <v>0</v>
      </c>
      <c r="H24" t="s">
        <v>13</v>
      </c>
      <c r="I24" s="1">
        <f>PV(I22,I23,I25,I26)*-1</f>
        <v>289124.35151412012</v>
      </c>
    </row>
    <row r="25" spans="2:9" x14ac:dyDescent="0.3">
      <c r="B25" t="s">
        <v>14</v>
      </c>
      <c r="C25" s="1">
        <f>C3/C18</f>
        <v>3666.6666666666665</v>
      </c>
      <c r="E25" t="s">
        <v>14</v>
      </c>
      <c r="F25" s="1">
        <f>C4/C18</f>
        <v>4000</v>
      </c>
      <c r="H25" t="s">
        <v>14</v>
      </c>
      <c r="I25" s="1">
        <f>C8/C18</f>
        <v>4333.333333333333</v>
      </c>
    </row>
    <row r="26" spans="2:9" x14ac:dyDescent="0.3">
      <c r="B26" t="s">
        <v>15</v>
      </c>
      <c r="C26" s="1">
        <f>FV(C22,C23,C25,C24)</f>
        <v>-45394.422866875197</v>
      </c>
      <c r="E26" t="s">
        <v>15</v>
      </c>
      <c r="F26" s="1">
        <f>FV(F22,F23,F25,F24)*-1</f>
        <v>49521.188582045674</v>
      </c>
      <c r="H26" t="s">
        <v>15</v>
      </c>
      <c r="I26">
        <v>0</v>
      </c>
    </row>
    <row r="27" spans="2:9" x14ac:dyDescent="0.3">
      <c r="B27" t="s">
        <v>16</v>
      </c>
      <c r="C27" s="1">
        <f>C26*(1+C14)*-1</f>
        <v>48572.032467556463</v>
      </c>
    </row>
    <row r="28" spans="2:9" x14ac:dyDescent="0.3">
      <c r="C28" s="1"/>
    </row>
    <row r="30" spans="2:9" x14ac:dyDescent="0.3">
      <c r="B30" s="2" t="s">
        <v>19</v>
      </c>
      <c r="C30" s="4">
        <f>C27+F26+I24+C11+C12</f>
        <v>512217.57256372226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912249-465F-4DC8-BDBB-B2CBC096547E}">
  <sheetPr codeName="Sheet2"/>
  <dimension ref="B2:E18"/>
  <sheetViews>
    <sheetView tabSelected="1" zoomScale="160" zoomScaleNormal="160" workbookViewId="0">
      <selection activeCell="C18" sqref="C18"/>
    </sheetView>
  </sheetViews>
  <sheetFormatPr defaultRowHeight="14.4" x14ac:dyDescent="0.3"/>
  <cols>
    <col min="1" max="1" width="3.33203125" customWidth="1"/>
    <col min="2" max="2" width="10.77734375" bestFit="1" customWidth="1"/>
    <col min="3" max="3" width="12.21875" bestFit="1" customWidth="1"/>
    <col min="4" max="4" width="10.77734375" bestFit="1" customWidth="1"/>
    <col min="5" max="5" width="10.5546875" bestFit="1" customWidth="1"/>
  </cols>
  <sheetData>
    <row r="2" spans="2:5" x14ac:dyDescent="0.3">
      <c r="B2" t="s">
        <v>14</v>
      </c>
      <c r="C2" s="7">
        <v>6200</v>
      </c>
    </row>
    <row r="3" spans="2:5" x14ac:dyDescent="0.3">
      <c r="B3" t="s">
        <v>4</v>
      </c>
      <c r="C3" s="8">
        <v>5</v>
      </c>
    </row>
    <row r="5" spans="2:5" x14ac:dyDescent="0.3">
      <c r="B5" t="s">
        <v>20</v>
      </c>
      <c r="C5" s="8">
        <v>9</v>
      </c>
    </row>
    <row r="6" spans="2:5" x14ac:dyDescent="0.3">
      <c r="B6" t="s">
        <v>21</v>
      </c>
      <c r="C6" s="8">
        <v>1</v>
      </c>
    </row>
    <row r="8" spans="2:5" x14ac:dyDescent="0.3">
      <c r="B8" t="s">
        <v>9</v>
      </c>
      <c r="C8" s="12">
        <v>0.09</v>
      </c>
    </row>
    <row r="9" spans="2:5" x14ac:dyDescent="0.3">
      <c r="B9" t="s">
        <v>22</v>
      </c>
      <c r="C9" s="8">
        <v>12</v>
      </c>
    </row>
    <row r="10" spans="2:5" x14ac:dyDescent="0.3">
      <c r="B10" t="s">
        <v>23</v>
      </c>
      <c r="C10" s="8">
        <v>2</v>
      </c>
    </row>
    <row r="12" spans="2:5" x14ac:dyDescent="0.3">
      <c r="B12" t="s">
        <v>24</v>
      </c>
      <c r="C12" s="11">
        <f>(1+C8/C9)^(C9/C10)-1</f>
        <v>4.5852235103498895E-2</v>
      </c>
    </row>
    <row r="14" spans="2:5" x14ac:dyDescent="0.3">
      <c r="B14" t="s">
        <v>25</v>
      </c>
      <c r="C14" s="13">
        <f>PV(C12,C3*C10,C2,0,C6)</f>
        <v>-51093.991533625674</v>
      </c>
      <c r="E14" s="1"/>
    </row>
    <row r="16" spans="2:5" x14ac:dyDescent="0.3">
      <c r="B16" t="s">
        <v>8</v>
      </c>
      <c r="C16" s="11">
        <f>(1+C8/C9)^C9-1</f>
        <v>9.3806897670984268E-2</v>
      </c>
    </row>
    <row r="18" spans="2:4" x14ac:dyDescent="0.3">
      <c r="B18" t="s">
        <v>26</v>
      </c>
      <c r="C18" s="1">
        <f>PV(C16,4,,C14)</f>
        <v>35694.984742960783</v>
      </c>
      <c r="D18" s="1">
        <f>PV(C8/C9,4*C9,0,C14)</f>
        <v>35694.984742960791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F596A-5BB9-4C09-A458-86F08048A0D3}">
  <sheetPr codeName="Sheet3"/>
  <dimension ref="B2:C29"/>
  <sheetViews>
    <sheetView topLeftCell="A14" zoomScale="175" zoomScaleNormal="175" workbookViewId="0">
      <selection activeCell="B18" sqref="B18"/>
    </sheetView>
  </sheetViews>
  <sheetFormatPr defaultRowHeight="14.4" x14ac:dyDescent="0.3"/>
  <cols>
    <col min="2" max="2" width="12.33203125" bestFit="1" customWidth="1"/>
    <col min="3" max="3" width="14.6640625" bestFit="1" customWidth="1"/>
  </cols>
  <sheetData>
    <row r="2" spans="2:3" x14ac:dyDescent="0.3">
      <c r="B2" t="s">
        <v>27</v>
      </c>
      <c r="C2" s="7">
        <v>56000</v>
      </c>
    </row>
    <row r="3" spans="2:3" x14ac:dyDescent="0.3">
      <c r="B3" t="s">
        <v>28</v>
      </c>
      <c r="C3" s="8">
        <v>38</v>
      </c>
    </row>
    <row r="4" spans="2:3" x14ac:dyDescent="0.3">
      <c r="B4" t="s">
        <v>29</v>
      </c>
      <c r="C4" s="10">
        <v>0.03</v>
      </c>
    </row>
    <row r="5" spans="2:3" x14ac:dyDescent="0.3">
      <c r="B5" t="s">
        <v>30</v>
      </c>
      <c r="C5" s="10">
        <v>0.06</v>
      </c>
    </row>
    <row r="6" spans="2:3" x14ac:dyDescent="0.3">
      <c r="B6" t="s">
        <v>31</v>
      </c>
      <c r="C6" s="10">
        <v>0.22</v>
      </c>
    </row>
    <row r="7" spans="2:3" x14ac:dyDescent="0.3">
      <c r="B7" t="s">
        <v>13</v>
      </c>
      <c r="C7" s="1">
        <f>PV((1+C5)/(1+C4)-1,C3,C2*(1-C6))/(1+C4)*-1</f>
        <v>966950.25846885343</v>
      </c>
    </row>
    <row r="9" spans="2:3" x14ac:dyDescent="0.3">
      <c r="B9" t="s">
        <v>32</v>
      </c>
      <c r="C9" s="7">
        <v>50000</v>
      </c>
    </row>
    <row r="10" spans="2:3" x14ac:dyDescent="0.3">
      <c r="B10" t="s">
        <v>33</v>
      </c>
      <c r="C10" s="7">
        <v>2500</v>
      </c>
    </row>
    <row r="12" spans="2:3" x14ac:dyDescent="0.3">
      <c r="B12" t="s">
        <v>34</v>
      </c>
      <c r="C12" s="14">
        <f>PV(C5,2,C9+C10,,1)</f>
        <v>-102028.30188679257</v>
      </c>
    </row>
    <row r="14" spans="2:3" x14ac:dyDescent="0.3">
      <c r="B14" t="s">
        <v>35</v>
      </c>
      <c r="C14" s="7">
        <v>15000</v>
      </c>
    </row>
    <row r="16" spans="2:3" x14ac:dyDescent="0.3">
      <c r="B16" t="s">
        <v>36</v>
      </c>
      <c r="C16" s="1">
        <f>C14*(1-C6)/(1+C5)^2</f>
        <v>10412.958348166607</v>
      </c>
    </row>
    <row r="18" spans="2:3" x14ac:dyDescent="0.3">
      <c r="B18" t="s">
        <v>5</v>
      </c>
      <c r="C18" s="7">
        <v>90000</v>
      </c>
    </row>
    <row r="19" spans="2:3" x14ac:dyDescent="0.3">
      <c r="B19" t="s">
        <v>29</v>
      </c>
      <c r="C19" s="10">
        <v>0.04</v>
      </c>
    </row>
    <row r="20" spans="2:3" x14ac:dyDescent="0.3">
      <c r="B20" t="s">
        <v>23</v>
      </c>
      <c r="C20" s="8">
        <v>36</v>
      </c>
    </row>
    <row r="21" spans="2:3" x14ac:dyDescent="0.3">
      <c r="B21" t="s">
        <v>13</v>
      </c>
      <c r="C21" s="1">
        <f>PV((1+C5)/(1+C19)-1,C20,C18*(1-C6))/(1+C19)*-1</f>
        <v>1741943.3270586764</v>
      </c>
    </row>
    <row r="23" spans="2:3" x14ac:dyDescent="0.3">
      <c r="B23" t="s">
        <v>37</v>
      </c>
      <c r="C23" s="1">
        <f>C21/(1+C5)^2</f>
        <v>1550323.3597887827</v>
      </c>
    </row>
    <row r="26" spans="2:3" x14ac:dyDescent="0.3">
      <c r="B26" t="s">
        <v>42</v>
      </c>
      <c r="C26" s="1">
        <f>C23+C12+C16</f>
        <v>1458708.0162501568</v>
      </c>
    </row>
    <row r="28" spans="2:3" x14ac:dyDescent="0.3">
      <c r="B28" t="s">
        <v>43</v>
      </c>
    </row>
    <row r="29" spans="2:3" x14ac:dyDescent="0.3">
      <c r="B29" t="str">
        <f>IF(C26&gt;C7,"Yes","No")</f>
        <v>Yes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EE2B8E-C253-4A58-AF5C-30AFA1B920DE}">
  <sheetPr codeName="Sheet5"/>
  <dimension ref="B2:E44"/>
  <sheetViews>
    <sheetView topLeftCell="A27" zoomScale="160" zoomScaleNormal="160" workbookViewId="0">
      <selection activeCell="E44" sqref="E44"/>
    </sheetView>
  </sheetViews>
  <sheetFormatPr defaultRowHeight="14.4" x14ac:dyDescent="0.3"/>
  <cols>
    <col min="5" max="5" width="13.6640625" bestFit="1" customWidth="1"/>
  </cols>
  <sheetData>
    <row r="2" spans="2:5" x14ac:dyDescent="0.3">
      <c r="B2" t="s">
        <v>30</v>
      </c>
      <c r="C2">
        <v>0.06</v>
      </c>
    </row>
    <row r="3" spans="2:5" x14ac:dyDescent="0.3">
      <c r="B3" t="s">
        <v>29</v>
      </c>
      <c r="C3">
        <v>0.03</v>
      </c>
    </row>
    <row r="4" spans="2:5" x14ac:dyDescent="0.3">
      <c r="B4" t="s">
        <v>44</v>
      </c>
      <c r="C4">
        <v>0.22</v>
      </c>
    </row>
    <row r="6" spans="2:5" x14ac:dyDescent="0.3">
      <c r="B6">
        <v>1</v>
      </c>
      <c r="C6">
        <v>56000</v>
      </c>
      <c r="D6">
        <f>C6*(1-$C$4)</f>
        <v>43680</v>
      </c>
      <c r="E6" s="1">
        <f>PV($C$2,B6,,D6)</f>
        <v>-41207.547169811318</v>
      </c>
    </row>
    <row r="7" spans="2:5" x14ac:dyDescent="0.3">
      <c r="B7">
        <f>B6+1</f>
        <v>2</v>
      </c>
      <c r="C7">
        <f>C6*(1+$C$3)</f>
        <v>57680</v>
      </c>
      <c r="D7">
        <f>C7*(1-$C$4)</f>
        <v>44990.400000000001</v>
      </c>
      <c r="E7" s="1">
        <f t="shared" ref="E7:E43" si="0">PV($C$2,B7,,D7)</f>
        <v>-40041.295834816658</v>
      </c>
    </row>
    <row r="8" spans="2:5" x14ac:dyDescent="0.3">
      <c r="B8">
        <f t="shared" ref="B8:B43" si="1">B7+1</f>
        <v>3</v>
      </c>
      <c r="C8">
        <f t="shared" ref="C8:C43" si="2">C7*(1+$C$3)</f>
        <v>59410.400000000001</v>
      </c>
      <c r="D8">
        <f t="shared" ref="D8:D43" si="3">C8*(1-$C$4)</f>
        <v>46340.112000000001</v>
      </c>
      <c r="E8" s="1">
        <f t="shared" si="0"/>
        <v>-38908.051613076561</v>
      </c>
    </row>
    <row r="9" spans="2:5" x14ac:dyDescent="0.3">
      <c r="B9">
        <f t="shared" si="1"/>
        <v>4</v>
      </c>
      <c r="C9">
        <f t="shared" si="2"/>
        <v>61192.712</v>
      </c>
      <c r="D9">
        <f t="shared" si="3"/>
        <v>47730.315360000001</v>
      </c>
      <c r="E9" s="1">
        <f t="shared" si="0"/>
        <v>-37806.880341008349</v>
      </c>
    </row>
    <row r="10" spans="2:5" x14ac:dyDescent="0.3">
      <c r="B10">
        <f t="shared" si="1"/>
        <v>5</v>
      </c>
      <c r="C10">
        <f t="shared" si="2"/>
        <v>63028.49336</v>
      </c>
      <c r="D10">
        <f t="shared" si="3"/>
        <v>49162.224820800002</v>
      </c>
      <c r="E10" s="1">
        <f t="shared" si="0"/>
        <v>-36736.874293621324</v>
      </c>
    </row>
    <row r="11" spans="2:5" x14ac:dyDescent="0.3">
      <c r="B11">
        <f t="shared" si="1"/>
        <v>6</v>
      </c>
      <c r="C11">
        <f t="shared" si="2"/>
        <v>64919.3481608</v>
      </c>
      <c r="D11">
        <f t="shared" si="3"/>
        <v>50637.091565424002</v>
      </c>
      <c r="E11" s="1">
        <f t="shared" si="0"/>
        <v>-35697.15143625468</v>
      </c>
    </row>
    <row r="12" spans="2:5" x14ac:dyDescent="0.3">
      <c r="B12">
        <f t="shared" si="1"/>
        <v>7</v>
      </c>
      <c r="C12">
        <f t="shared" si="2"/>
        <v>66866.928605624009</v>
      </c>
      <c r="D12">
        <f t="shared" si="3"/>
        <v>52156.204312386726</v>
      </c>
      <c r="E12" s="1">
        <f t="shared" si="0"/>
        <v>-34686.854697492752</v>
      </c>
    </row>
    <row r="13" spans="2:5" x14ac:dyDescent="0.3">
      <c r="B13">
        <f t="shared" si="1"/>
        <v>8</v>
      </c>
      <c r="C13">
        <f t="shared" si="2"/>
        <v>68872.936463792736</v>
      </c>
      <c r="D13">
        <f t="shared" si="3"/>
        <v>53720.890441758333</v>
      </c>
      <c r="E13" s="1">
        <f t="shared" si="0"/>
        <v>-33705.151262658059</v>
      </c>
    </row>
    <row r="14" spans="2:5" x14ac:dyDescent="0.3">
      <c r="B14">
        <f t="shared" si="1"/>
        <v>9</v>
      </c>
      <c r="C14">
        <f t="shared" si="2"/>
        <v>70939.124557706513</v>
      </c>
      <c r="D14">
        <f t="shared" si="3"/>
        <v>55332.517155011083</v>
      </c>
      <c r="E14" s="1">
        <f t="shared" si="0"/>
        <v>-32751.231887299811</v>
      </c>
    </row>
    <row r="15" spans="2:5" x14ac:dyDescent="0.3">
      <c r="B15">
        <f t="shared" si="1"/>
        <v>10</v>
      </c>
      <c r="C15">
        <f t="shared" si="2"/>
        <v>73067.298294437715</v>
      </c>
      <c r="D15">
        <f t="shared" si="3"/>
        <v>56992.49266966142</v>
      </c>
      <c r="E15" s="1">
        <f t="shared" si="0"/>
        <v>-31824.310230112078</v>
      </c>
    </row>
    <row r="16" spans="2:5" x14ac:dyDescent="0.3">
      <c r="B16">
        <f t="shared" si="1"/>
        <v>11</v>
      </c>
      <c r="C16">
        <f t="shared" si="2"/>
        <v>75259.317243270852</v>
      </c>
      <c r="D16">
        <f t="shared" si="3"/>
        <v>58702.267449751263</v>
      </c>
      <c r="E16" s="1">
        <f t="shared" si="0"/>
        <v>-30923.622204731546</v>
      </c>
    </row>
    <row r="17" spans="2:5" x14ac:dyDescent="0.3">
      <c r="B17">
        <f t="shared" si="1"/>
        <v>12</v>
      </c>
      <c r="C17">
        <f t="shared" si="2"/>
        <v>77517.09676056898</v>
      </c>
      <c r="D17">
        <f t="shared" si="3"/>
        <v>60463.335473243809</v>
      </c>
      <c r="E17" s="1">
        <f t="shared" si="0"/>
        <v>-30048.425349880654</v>
      </c>
    </row>
    <row r="18" spans="2:5" x14ac:dyDescent="0.3">
      <c r="B18">
        <f t="shared" si="1"/>
        <v>13</v>
      </c>
      <c r="C18">
        <f t="shared" si="2"/>
        <v>79842.609663386058</v>
      </c>
      <c r="D18">
        <f t="shared" si="3"/>
        <v>62277.235537441127</v>
      </c>
      <c r="E18" s="1">
        <f t="shared" si="0"/>
        <v>-29197.998217336863</v>
      </c>
    </row>
    <row r="19" spans="2:5" x14ac:dyDescent="0.3">
      <c r="B19">
        <f t="shared" si="1"/>
        <v>14</v>
      </c>
      <c r="C19">
        <f t="shared" si="2"/>
        <v>82237.887953287645</v>
      </c>
      <c r="D19">
        <f t="shared" si="3"/>
        <v>64145.552603564363</v>
      </c>
      <c r="E19" s="1">
        <f t="shared" si="0"/>
        <v>-28371.639777223554</v>
      </c>
    </row>
    <row r="20" spans="2:5" x14ac:dyDescent="0.3">
      <c r="B20">
        <f t="shared" si="1"/>
        <v>15</v>
      </c>
      <c r="C20">
        <f t="shared" si="2"/>
        <v>84705.024591886278</v>
      </c>
      <c r="D20">
        <f t="shared" si="3"/>
        <v>66069.919181671299</v>
      </c>
      <c r="E20" s="1">
        <f t="shared" si="0"/>
        <v>-27568.668840132315</v>
      </c>
    </row>
    <row r="21" spans="2:5" x14ac:dyDescent="0.3">
      <c r="B21">
        <f t="shared" si="1"/>
        <v>16</v>
      </c>
      <c r="C21">
        <f t="shared" si="2"/>
        <v>87246.175329642865</v>
      </c>
      <c r="D21">
        <f t="shared" si="3"/>
        <v>68052.016757121441</v>
      </c>
      <c r="E21" s="1">
        <f t="shared" si="0"/>
        <v>-26788.42349560028</v>
      </c>
    </row>
    <row r="22" spans="2:5" x14ac:dyDescent="0.3">
      <c r="B22">
        <f t="shared" si="1"/>
        <v>17</v>
      </c>
      <c r="C22">
        <f t="shared" si="2"/>
        <v>89863.56058953215</v>
      </c>
      <c r="D22">
        <f t="shared" si="3"/>
        <v>70093.577259835074</v>
      </c>
      <c r="E22" s="1">
        <f t="shared" si="0"/>
        <v>-26030.260566479508</v>
      </c>
    </row>
    <row r="23" spans="2:5" x14ac:dyDescent="0.3">
      <c r="B23">
        <f t="shared" si="1"/>
        <v>18</v>
      </c>
      <c r="C23">
        <f t="shared" si="2"/>
        <v>92559.467407218122</v>
      </c>
      <c r="D23">
        <f t="shared" si="3"/>
        <v>72196.384577630131</v>
      </c>
      <c r="E23" s="1">
        <f t="shared" si="0"/>
        <v>-25293.555078748959</v>
      </c>
    </row>
    <row r="24" spans="2:5" x14ac:dyDescent="0.3">
      <c r="B24">
        <f t="shared" si="1"/>
        <v>19</v>
      </c>
      <c r="C24">
        <f t="shared" si="2"/>
        <v>95336.251429434662</v>
      </c>
      <c r="D24">
        <f t="shared" si="3"/>
        <v>74362.276114959037</v>
      </c>
      <c r="E24" s="1">
        <f t="shared" si="0"/>
        <v>-24577.699746331535</v>
      </c>
    </row>
    <row r="25" spans="2:5" x14ac:dyDescent="0.3">
      <c r="B25">
        <f t="shared" si="1"/>
        <v>20</v>
      </c>
      <c r="C25">
        <f t="shared" si="2"/>
        <v>98196.33897231771</v>
      </c>
      <c r="D25">
        <f t="shared" si="3"/>
        <v>76593.144398407821</v>
      </c>
      <c r="E25" s="1">
        <f t="shared" si="0"/>
        <v>-23882.104470491966</v>
      </c>
    </row>
    <row r="26" spans="2:5" x14ac:dyDescent="0.3">
      <c r="B26">
        <f t="shared" si="1"/>
        <v>21</v>
      </c>
      <c r="C26">
        <f t="shared" si="2"/>
        <v>101142.22914148725</v>
      </c>
      <c r="D26">
        <f t="shared" si="3"/>
        <v>78890.938730360052</v>
      </c>
      <c r="E26" s="1">
        <f t="shared" si="0"/>
        <v>-23206.195853402565</v>
      </c>
    </row>
    <row r="27" spans="2:5" x14ac:dyDescent="0.3">
      <c r="B27">
        <f t="shared" si="1"/>
        <v>22</v>
      </c>
      <c r="C27">
        <f t="shared" si="2"/>
        <v>104176.49601573187</v>
      </c>
      <c r="D27">
        <f t="shared" si="3"/>
        <v>81257.666892270863</v>
      </c>
      <c r="E27" s="1">
        <f t="shared" si="0"/>
        <v>-22549.41672547608</v>
      </c>
    </row>
    <row r="28" spans="2:5" x14ac:dyDescent="0.3">
      <c r="B28">
        <f t="shared" si="1"/>
        <v>23</v>
      </c>
      <c r="C28">
        <f t="shared" si="2"/>
        <v>107301.79089620383</v>
      </c>
      <c r="D28">
        <f t="shared" si="3"/>
        <v>83695.396899038999</v>
      </c>
      <c r="E28" s="1">
        <f t="shared" si="0"/>
        <v>-21911.225686075813</v>
      </c>
    </row>
    <row r="29" spans="2:5" x14ac:dyDescent="0.3">
      <c r="B29">
        <f t="shared" si="1"/>
        <v>24</v>
      </c>
      <c r="C29">
        <f t="shared" si="2"/>
        <v>110520.84462308996</v>
      </c>
      <c r="D29">
        <f t="shared" si="3"/>
        <v>86206.25880601017</v>
      </c>
      <c r="E29" s="1">
        <f t="shared" si="0"/>
        <v>-21291.096657224614</v>
      </c>
    </row>
    <row r="30" spans="2:5" x14ac:dyDescent="0.3">
      <c r="B30">
        <f t="shared" si="1"/>
        <v>25</v>
      </c>
      <c r="C30">
        <f t="shared" si="2"/>
        <v>113836.46996178266</v>
      </c>
      <c r="D30">
        <f t="shared" si="3"/>
        <v>88792.44657019047</v>
      </c>
      <c r="E30" s="1">
        <f t="shared" si="0"/>
        <v>-20688.51844994467</v>
      </c>
    </row>
    <row r="31" spans="2:5" x14ac:dyDescent="0.3">
      <c r="B31">
        <f t="shared" si="1"/>
        <v>26</v>
      </c>
      <c r="C31">
        <f t="shared" si="2"/>
        <v>117251.56406063614</v>
      </c>
      <c r="D31">
        <f t="shared" si="3"/>
        <v>91456.219967296187</v>
      </c>
      <c r="E31" s="1">
        <f t="shared" si="0"/>
        <v>-20102.994342870767</v>
      </c>
    </row>
    <row r="32" spans="2:5" x14ac:dyDescent="0.3">
      <c r="B32">
        <f t="shared" si="1"/>
        <v>27</v>
      </c>
      <c r="C32">
        <f t="shared" si="2"/>
        <v>120769.11098245523</v>
      </c>
      <c r="D32">
        <f t="shared" si="3"/>
        <v>94199.906566315083</v>
      </c>
      <c r="E32" s="1">
        <f t="shared" si="0"/>
        <v>-19534.041672789514</v>
      </c>
    </row>
    <row r="33" spans="2:5" x14ac:dyDescent="0.3">
      <c r="B33">
        <f t="shared" si="1"/>
        <v>28</v>
      </c>
      <c r="C33">
        <f t="shared" si="2"/>
        <v>124392.18431192888</v>
      </c>
      <c r="D33">
        <f t="shared" si="3"/>
        <v>97025.903763304537</v>
      </c>
      <c r="E33" s="1">
        <f t="shared" si="0"/>
        <v>-18981.191436767171</v>
      </c>
    </row>
    <row r="34" spans="2:5" x14ac:dyDescent="0.3">
      <c r="B34">
        <f t="shared" si="1"/>
        <v>29</v>
      </c>
      <c r="C34">
        <f t="shared" si="2"/>
        <v>128123.94984128675</v>
      </c>
      <c r="D34">
        <f t="shared" si="3"/>
        <v>99936.680876203667</v>
      </c>
      <c r="E34" s="1">
        <f t="shared" si="0"/>
        <v>-18443.98790553791</v>
      </c>
    </row>
    <row r="35" spans="2:5" x14ac:dyDescent="0.3">
      <c r="B35">
        <f t="shared" si="1"/>
        <v>30</v>
      </c>
      <c r="C35">
        <f t="shared" si="2"/>
        <v>131967.66833652536</v>
      </c>
      <c r="D35">
        <f t="shared" si="3"/>
        <v>102934.78130248978</v>
      </c>
      <c r="E35" s="1">
        <f t="shared" si="0"/>
        <v>-17921.988247834004</v>
      </c>
    </row>
    <row r="36" spans="2:5" x14ac:dyDescent="0.3">
      <c r="B36">
        <f t="shared" si="1"/>
        <v>31</v>
      </c>
      <c r="C36">
        <f t="shared" si="2"/>
        <v>135926.69838662111</v>
      </c>
      <c r="D36">
        <f t="shared" si="3"/>
        <v>106022.82474156447</v>
      </c>
      <c r="E36" s="1">
        <f t="shared" si="0"/>
        <v>-17414.762165348133</v>
      </c>
    </row>
    <row r="37" spans="2:5" x14ac:dyDescent="0.3">
      <c r="B37">
        <f t="shared" si="1"/>
        <v>32</v>
      </c>
      <c r="C37">
        <f t="shared" si="2"/>
        <v>140004.49933821976</v>
      </c>
      <c r="D37">
        <f t="shared" si="3"/>
        <v>109203.50948381142</v>
      </c>
      <c r="E37" s="1">
        <f t="shared" si="0"/>
        <v>-16921.891538026965</v>
      </c>
    </row>
    <row r="38" spans="2:5" x14ac:dyDescent="0.3">
      <c r="B38">
        <f t="shared" si="1"/>
        <v>33</v>
      </c>
      <c r="C38">
        <f t="shared" si="2"/>
        <v>144204.63431836636</v>
      </c>
      <c r="D38">
        <f t="shared" si="3"/>
        <v>112479.61476832576</v>
      </c>
      <c r="E38" s="1">
        <f t="shared" si="0"/>
        <v>-16442.97007940356</v>
      </c>
    </row>
    <row r="39" spans="2:5" x14ac:dyDescent="0.3">
      <c r="B39">
        <f t="shared" si="1"/>
        <v>34</v>
      </c>
      <c r="C39">
        <f t="shared" si="2"/>
        <v>148530.77334791736</v>
      </c>
      <c r="D39">
        <f t="shared" si="3"/>
        <v>115854.00321137554</v>
      </c>
      <c r="E39" s="1">
        <f t="shared" si="0"/>
        <v>-15977.603001684591</v>
      </c>
    </row>
    <row r="40" spans="2:5" x14ac:dyDescent="0.3">
      <c r="B40">
        <f t="shared" si="1"/>
        <v>35</v>
      </c>
      <c r="C40">
        <f t="shared" si="2"/>
        <v>152986.6965483549</v>
      </c>
      <c r="D40">
        <f t="shared" si="3"/>
        <v>119329.62330771683</v>
      </c>
      <c r="E40" s="1">
        <f t="shared" si="0"/>
        <v>-15525.406690316158</v>
      </c>
    </row>
    <row r="41" spans="2:5" x14ac:dyDescent="0.3">
      <c r="B41">
        <f t="shared" si="1"/>
        <v>36</v>
      </c>
      <c r="C41">
        <f t="shared" si="2"/>
        <v>157576.29744480556</v>
      </c>
      <c r="D41">
        <f t="shared" si="3"/>
        <v>122909.51200694834</v>
      </c>
      <c r="E41" s="1">
        <f t="shared" si="0"/>
        <v>-15086.008387760041</v>
      </c>
    </row>
    <row r="42" spans="2:5" x14ac:dyDescent="0.3">
      <c r="B42">
        <f t="shared" si="1"/>
        <v>37</v>
      </c>
      <c r="C42">
        <f t="shared" si="2"/>
        <v>162303.58636814973</v>
      </c>
      <c r="D42">
        <f t="shared" si="3"/>
        <v>126596.79736715679</v>
      </c>
      <c r="E42" s="1">
        <f t="shared" si="0"/>
        <v>-14659.045886219663</v>
      </c>
    </row>
    <row r="43" spans="2:5" x14ac:dyDescent="0.3">
      <c r="B43">
        <f t="shared" si="1"/>
        <v>38</v>
      </c>
      <c r="C43">
        <f t="shared" si="2"/>
        <v>167172.69395919424</v>
      </c>
      <c r="D43">
        <f t="shared" si="3"/>
        <v>130394.70128817151</v>
      </c>
      <c r="E43" s="1">
        <f t="shared" si="0"/>
        <v>-14244.167229062501</v>
      </c>
    </row>
    <row r="44" spans="2:5" x14ac:dyDescent="0.3">
      <c r="E44" s="1">
        <f>SUM(E6:E43)</f>
        <v>-966950.25846885378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D7912E-4B50-41CB-A5B7-5151BD5FACE6}">
  <sheetPr codeName="Sheet4"/>
  <dimension ref="B2:C8"/>
  <sheetViews>
    <sheetView zoomScale="175" zoomScaleNormal="175" workbookViewId="0">
      <selection activeCell="B13" sqref="B13"/>
    </sheetView>
  </sheetViews>
  <sheetFormatPr defaultRowHeight="14.4" x14ac:dyDescent="0.3"/>
  <cols>
    <col min="3" max="3" width="12.21875" bestFit="1" customWidth="1"/>
  </cols>
  <sheetData>
    <row r="2" spans="2:3" x14ac:dyDescent="0.3">
      <c r="B2" t="s">
        <v>13</v>
      </c>
      <c r="C2">
        <v>-353.64</v>
      </c>
    </row>
    <row r="3" spans="2:3" x14ac:dyDescent="0.3">
      <c r="B3" t="s">
        <v>14</v>
      </c>
      <c r="C3">
        <v>120.21</v>
      </c>
    </row>
    <row r="4" spans="2:3" x14ac:dyDescent="0.3">
      <c r="B4" t="s">
        <v>15</v>
      </c>
      <c r="C4">
        <v>0</v>
      </c>
    </row>
    <row r="5" spans="2:3" x14ac:dyDescent="0.3">
      <c r="B5" t="s">
        <v>28</v>
      </c>
      <c r="C5">
        <v>3</v>
      </c>
    </row>
    <row r="6" spans="2:3" x14ac:dyDescent="0.3">
      <c r="B6" t="s">
        <v>12</v>
      </c>
      <c r="C6" s="3">
        <f>RATE(C5,C3,C2,C4)</f>
        <v>9.8507448621695214E-3</v>
      </c>
    </row>
    <row r="8" spans="2:3" x14ac:dyDescent="0.3">
      <c r="B8" t="s">
        <v>9</v>
      </c>
      <c r="C8" s="15">
        <f>C6*12</f>
        <v>0.11820893834603426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#1</vt:lpstr>
      <vt:lpstr>#2</vt:lpstr>
      <vt:lpstr>#3</vt:lpstr>
      <vt:lpstr>#3_help</vt:lpstr>
      <vt:lpstr>#4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Moore</dc:creator>
  <cp:lastModifiedBy>David Moore</cp:lastModifiedBy>
  <dcterms:created xsi:type="dcterms:W3CDTF">2021-02-24T19:38:57Z</dcterms:created>
  <dcterms:modified xsi:type="dcterms:W3CDTF">2021-03-10T17:14:40Z</dcterms:modified>
</cp:coreProperties>
</file>