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moor\Dropbox\LMU_teaching\FNCE_3410\Spring_21\Modules\Risk_Return\"/>
    </mc:Choice>
  </mc:AlternateContent>
  <xr:revisionPtr revIDLastSave="0" documentId="13_ncr:1_{5E7105A6-F3C5-40D2-892A-296E1A055854}" xr6:coauthVersionLast="46" xr6:coauthVersionMax="46" xr10:uidLastSave="{00000000-0000-0000-0000-000000000000}"/>
  <bookViews>
    <workbookView xWindow="24" yWindow="384" windowWidth="23016" windowHeight="13800" xr2:uid="{3E493ADC-2C22-4E31-B1AE-6CE192B5C2B3}"/>
  </bookViews>
  <sheets>
    <sheet name="Sheet1" sheetId="1" r:id="rId1"/>
  </sheets>
  <calcPr calcId="191029" iterate="1" iterateDelta="9.9999999999999998E-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4" i="1" l="1"/>
  <c r="G65" i="1"/>
  <c r="G66" i="1"/>
  <c r="G67" i="1"/>
  <c r="G63" i="1"/>
  <c r="E61" i="1"/>
  <c r="F61" i="1"/>
  <c r="G61" i="1"/>
  <c r="D61" i="1"/>
  <c r="E59" i="1"/>
  <c r="F59" i="1"/>
  <c r="G59" i="1"/>
  <c r="D59" i="1"/>
  <c r="G56" i="1"/>
  <c r="J52" i="1"/>
  <c r="J51" i="1"/>
  <c r="J49" i="1"/>
  <c r="J50" i="1"/>
  <c r="J48" i="1"/>
  <c r="H52" i="1"/>
  <c r="H51" i="1"/>
  <c r="H49" i="1"/>
  <c r="H50" i="1"/>
  <c r="H48" i="1"/>
  <c r="G51" i="1"/>
  <c r="F51" i="1"/>
  <c r="E51" i="1"/>
  <c r="D51" i="1"/>
  <c r="E45" i="1"/>
  <c r="F45" i="1"/>
  <c r="G45" i="1"/>
  <c r="D45" i="1"/>
  <c r="E44" i="1"/>
  <c r="J43" i="1"/>
  <c r="K43" i="1"/>
  <c r="L43" i="1"/>
  <c r="I43" i="1"/>
  <c r="J42" i="1"/>
  <c r="K42" i="1"/>
  <c r="L42" i="1"/>
  <c r="I42" i="1"/>
  <c r="J39" i="1"/>
  <c r="K39" i="1"/>
  <c r="L39" i="1"/>
  <c r="J40" i="1"/>
  <c r="K40" i="1"/>
  <c r="L40" i="1"/>
  <c r="J41" i="1"/>
  <c r="K41" i="1"/>
  <c r="L41" i="1"/>
  <c r="I40" i="1"/>
  <c r="I41" i="1"/>
  <c r="I39" i="1"/>
  <c r="E42" i="1"/>
  <c r="F42" i="1"/>
  <c r="G42" i="1"/>
  <c r="D42" i="1"/>
  <c r="E35" i="1"/>
  <c r="E33" i="1"/>
  <c r="E31" i="1"/>
  <c r="E26" i="1"/>
  <c r="D27" i="1"/>
  <c r="D28" i="1"/>
  <c r="D29" i="1"/>
  <c r="D32" i="1" s="1"/>
  <c r="D30" i="1"/>
  <c r="D31" i="1"/>
  <c r="D26" i="1"/>
  <c r="C34" i="1" a="1"/>
  <c r="C34" i="1" s="1"/>
  <c r="C33" i="1"/>
  <c r="C32" i="1"/>
  <c r="E29" i="1" s="1"/>
  <c r="D18" i="1"/>
  <c r="D19" i="1"/>
  <c r="D20" i="1"/>
  <c r="D17" i="1"/>
  <c r="D13" i="1"/>
  <c r="D14" i="1" s="1"/>
  <c r="C11" i="1"/>
  <c r="C14" i="1" s="1"/>
  <c r="C10" i="1"/>
  <c r="C13" i="1" s="1"/>
  <c r="D8" i="1"/>
  <c r="C8" i="1"/>
  <c r="C7" i="1"/>
  <c r="E8" i="1" s="1"/>
  <c r="F69" i="1" l="1"/>
  <c r="E30" i="1"/>
  <c r="E28" i="1"/>
  <c r="E27" i="1"/>
  <c r="E32" i="1" s="1"/>
  <c r="E34" i="1" s="1"/>
  <c r="C21" i="1" l="1"/>
  <c r="D21" i="1"/>
  <c r="D22" i="1"/>
  <c r="C23" i="1"/>
  <c r="D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<sst xmlns="http://schemas.openxmlformats.org/spreadsheetml/2006/main" count="67" uniqueCount="46">
  <si>
    <t>1)</t>
  </si>
  <si>
    <t>Shares</t>
  </si>
  <si>
    <t>Sale Price</t>
  </si>
  <si>
    <t>Purchase Price</t>
  </si>
  <si>
    <t>Dividend</t>
  </si>
  <si>
    <t>a)</t>
  </si>
  <si>
    <t>CG($)</t>
  </si>
  <si>
    <t>CGY(%)</t>
  </si>
  <si>
    <t>b)</t>
  </si>
  <si>
    <t>DG ($)</t>
  </si>
  <si>
    <t>DY (%)</t>
  </si>
  <si>
    <t>c)</t>
  </si>
  <si>
    <t>Return ($)</t>
  </si>
  <si>
    <t>Return (%)</t>
  </si>
  <si>
    <t>2)</t>
  </si>
  <si>
    <t>Returns</t>
  </si>
  <si>
    <t>Average</t>
  </si>
  <si>
    <t>3)</t>
  </si>
  <si>
    <t>(1+R)</t>
  </si>
  <si>
    <t>4)</t>
  </si>
  <si>
    <t>State</t>
  </si>
  <si>
    <t>Boom</t>
  </si>
  <si>
    <t xml:space="preserve">Normal </t>
  </si>
  <si>
    <t>Bust</t>
  </si>
  <si>
    <t>pi</t>
  </si>
  <si>
    <t>OSTK</t>
  </si>
  <si>
    <t>AMZN</t>
  </si>
  <si>
    <t>ETSY</t>
  </si>
  <si>
    <t>BBY</t>
  </si>
  <si>
    <t>Dollars Invested</t>
  </si>
  <si>
    <t>Total Invested</t>
  </si>
  <si>
    <t>Weights</t>
  </si>
  <si>
    <t>Variance</t>
  </si>
  <si>
    <t>SD</t>
  </si>
  <si>
    <t>Beta</t>
  </si>
  <si>
    <t>Portfolio Beta</t>
  </si>
  <si>
    <t>a/b</t>
  </si>
  <si>
    <t>d)</t>
  </si>
  <si>
    <t>e)</t>
  </si>
  <si>
    <t>f)</t>
  </si>
  <si>
    <t>Rf</t>
  </si>
  <si>
    <t>MRP</t>
  </si>
  <si>
    <t>g)</t>
  </si>
  <si>
    <t>Risk Free Asset</t>
  </si>
  <si>
    <t>Goal Beta</t>
  </si>
  <si>
    <t>Current Beta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</si>
</sst>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7" formatCode="_(0.00%_);\(0.00%\)"/>
    <numFmt numFmtId="170" formatCode="0.0000_);\(0.00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8" fontId="0" fillId="0" borderId="0" xfId="0" applyNumberFormat="1"/>
    <xf numFmtId="10" fontId="0" fillId="0" borderId="0" xfId="0" applyNumberFormat="1"/>
    <xf numFmtId="167" fontId="0" fillId="0" borderId="0" xfId="0" applyNumberFormat="1"/>
    <xf numFmtId="39" fontId="0" fillId="0" borderId="0" xfId="0" applyNumberFormat="1"/>
    <xf numFmtId="2" fontId="0" fillId="0" borderId="0" xfId="0" applyNumberFormat="1" applyAlignment="1">
      <alignment horizontal="centerContinuous"/>
    </xf>
    <xf numFmtId="170" fontId="0" fillId="0" borderId="0" xfId="0" applyNumberFormat="1"/>
    <xf numFmtId="0" fontId="1" fillId="0" borderId="0" xfId="0" applyFont="1"/>
    <xf numFmtId="167" fontId="1" fillId="0" borderId="0" xfId="0" applyNumberFormat="1" applyFont="1"/>
    <xf numFmtId="2" fontId="0" fillId="0" borderId="0" xfId="0" applyNumberFormat="1"/>
    <xf numFmtId="0" fontId="2" fillId="0" borderId="0" xfId="0" applyFont="1"/>
    <xf numFmtId="8" fontId="2" fillId="0" borderId="0" xfId="0" applyNumberFormat="1" applyFont="1"/>
    <xf numFmtId="167" fontId="2" fillId="0" borderId="0" xfId="0" applyNumberFormat="1" applyFont="1"/>
    <xf numFmtId="0" fontId="3" fillId="0" borderId="0" xfId="0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89036-E96D-495D-9610-B553C32D4DB9}">
  <dimension ref="A2:L69"/>
  <sheetViews>
    <sheetView tabSelected="1" zoomScale="115" zoomScaleNormal="115" workbookViewId="0">
      <selection activeCell="D10" sqref="D10"/>
    </sheetView>
  </sheetViews>
  <sheetFormatPr defaultRowHeight="14.4" x14ac:dyDescent="0.3"/>
  <cols>
    <col min="1" max="1" width="3.33203125" customWidth="1"/>
    <col min="3" max="3" width="19.21875" bestFit="1" customWidth="1"/>
    <col min="4" max="4" width="22.77734375" bestFit="1" customWidth="1"/>
    <col min="5" max="5" width="12" bestFit="1" customWidth="1"/>
    <col min="6" max="6" width="20.6640625" bestFit="1" customWidth="1"/>
    <col min="7" max="7" width="14.88671875" bestFit="1" customWidth="1"/>
  </cols>
  <sheetData>
    <row r="2" spans="1:5" x14ac:dyDescent="0.3">
      <c r="A2" t="s">
        <v>0</v>
      </c>
      <c r="B2" t="s">
        <v>1</v>
      </c>
      <c r="C2" s="10">
        <v>600</v>
      </c>
    </row>
    <row r="3" spans="1:5" x14ac:dyDescent="0.3">
      <c r="B3" t="s">
        <v>2</v>
      </c>
      <c r="C3" s="11">
        <v>32.04</v>
      </c>
    </row>
    <row r="4" spans="1:5" x14ac:dyDescent="0.3">
      <c r="B4" t="s">
        <v>3</v>
      </c>
      <c r="C4" s="11">
        <v>30.92</v>
      </c>
    </row>
    <row r="5" spans="1:5" x14ac:dyDescent="0.3">
      <c r="B5" t="s">
        <v>4</v>
      </c>
      <c r="C5" s="11">
        <v>1.2</v>
      </c>
    </row>
    <row r="7" spans="1:5" x14ac:dyDescent="0.3">
      <c r="A7" t="s">
        <v>5</v>
      </c>
      <c r="B7" t="s">
        <v>6</v>
      </c>
      <c r="C7" s="1">
        <f>(C3-C4)*C2</f>
        <v>671.99999999999841</v>
      </c>
    </row>
    <row r="8" spans="1:5" x14ac:dyDescent="0.3">
      <c r="B8" t="s">
        <v>7</v>
      </c>
      <c r="C8" s="2">
        <f>(C3-C4)/C4</f>
        <v>3.622250970245787E-2</v>
      </c>
      <c r="D8" s="2">
        <f>C3/C4-1</f>
        <v>3.6222509702457772E-2</v>
      </c>
      <c r="E8" s="2">
        <f>C7/(C4*C2)</f>
        <v>3.622250970245787E-2</v>
      </c>
    </row>
    <row r="10" spans="1:5" x14ac:dyDescent="0.3">
      <c r="A10" t="s">
        <v>8</v>
      </c>
      <c r="B10" t="s">
        <v>9</v>
      </c>
      <c r="C10" s="1">
        <f>C5*C2</f>
        <v>720</v>
      </c>
    </row>
    <row r="11" spans="1:5" x14ac:dyDescent="0.3">
      <c r="B11" t="s">
        <v>10</v>
      </c>
      <c r="C11" s="2">
        <f>C5/C4</f>
        <v>3.8809831824062092E-2</v>
      </c>
    </row>
    <row r="13" spans="1:5" x14ac:dyDescent="0.3">
      <c r="A13" t="s">
        <v>11</v>
      </c>
      <c r="B13" t="s">
        <v>12</v>
      </c>
      <c r="C13" s="1">
        <f>C10+C7</f>
        <v>1391.9999999999984</v>
      </c>
      <c r="D13" s="1">
        <f>((C3-C4)+C5)*C2</f>
        <v>1391.9999999999986</v>
      </c>
    </row>
    <row r="14" spans="1:5" x14ac:dyDescent="0.3">
      <c r="B14" t="s">
        <v>13</v>
      </c>
      <c r="C14" s="2">
        <f>C11+C8</f>
        <v>7.5032341526519969E-2</v>
      </c>
      <c r="D14" s="2">
        <f>D13/(C4*C2)</f>
        <v>7.5032341526519983E-2</v>
      </c>
    </row>
    <row r="16" spans="1:5" x14ac:dyDescent="0.3">
      <c r="A16" t="s">
        <v>14</v>
      </c>
      <c r="C16" t="s">
        <v>15</v>
      </c>
    </row>
    <row r="17" spans="1:5" x14ac:dyDescent="0.3">
      <c r="B17" s="10">
        <v>1</v>
      </c>
      <c r="C17" s="12">
        <v>0.04</v>
      </c>
      <c r="D17">
        <f>(C17-$C$22)^2</f>
        <v>8.0999999999999996E-3</v>
      </c>
    </row>
    <row r="18" spans="1:5" x14ac:dyDescent="0.3">
      <c r="B18" s="10">
        <v>2</v>
      </c>
      <c r="C18" s="12">
        <v>-0.05</v>
      </c>
      <c r="D18">
        <f t="shared" ref="D18:D21" si="0">(C18-$C$22)^2</f>
        <v>3.2399999999999998E-2</v>
      </c>
    </row>
    <row r="19" spans="1:5" x14ac:dyDescent="0.3">
      <c r="B19" s="10">
        <v>3</v>
      </c>
      <c r="C19" s="12">
        <v>-0.15</v>
      </c>
      <c r="D19">
        <f t="shared" si="0"/>
        <v>7.8400000000000011E-2</v>
      </c>
    </row>
    <row r="20" spans="1:5" x14ac:dyDescent="0.3">
      <c r="B20" s="10">
        <v>4</v>
      </c>
      <c r="C20" s="12">
        <v>0.16</v>
      </c>
      <c r="D20">
        <f t="shared" si="0"/>
        <v>8.9999999999999998E-4</v>
      </c>
    </row>
    <row r="21" spans="1:5" x14ac:dyDescent="0.3">
      <c r="B21" s="10">
        <v>5</v>
      </c>
      <c r="C21" s="3">
        <f ca="1">C22*COUNT(C17:C21)-SUM(C17:C20)</f>
        <v>0.65</v>
      </c>
      <c r="D21">
        <f t="shared" ca="1" si="0"/>
        <v>0.27040000000000003</v>
      </c>
    </row>
    <row r="22" spans="1:5" x14ac:dyDescent="0.3">
      <c r="B22" t="s">
        <v>16</v>
      </c>
      <c r="C22" s="12">
        <v>0.13</v>
      </c>
      <c r="D22">
        <f ca="1">SUM(D17:D21)/(COUNT(C17:C21)-1)</f>
        <v>9.7550000000000012E-2</v>
      </c>
    </row>
    <row r="23" spans="1:5" x14ac:dyDescent="0.3">
      <c r="C23" s="3">
        <f ca="1">_xlfn.STDEV.S(C17:C21)</f>
        <v>0.3123299537348283</v>
      </c>
      <c r="D23" s="2">
        <f ca="1">SQRT(D22)</f>
        <v>0.31232995373482836</v>
      </c>
    </row>
    <row r="25" spans="1:5" x14ac:dyDescent="0.3">
      <c r="A25" t="s">
        <v>17</v>
      </c>
      <c r="C25" t="s">
        <v>15</v>
      </c>
      <c r="D25" t="s">
        <v>18</v>
      </c>
    </row>
    <row r="26" spans="1:5" x14ac:dyDescent="0.3">
      <c r="B26" s="10">
        <v>1</v>
      </c>
      <c r="C26" s="12">
        <v>0.12</v>
      </c>
      <c r="D26" s="4">
        <f>1+C26</f>
        <v>1.1200000000000001</v>
      </c>
      <c r="E26">
        <f>(C26-$C$32)^2</f>
        <v>9.9999999999999341E-5</v>
      </c>
    </row>
    <row r="27" spans="1:5" x14ac:dyDescent="0.3">
      <c r="B27" s="10">
        <v>2</v>
      </c>
      <c r="C27" s="12">
        <v>0.16</v>
      </c>
      <c r="D27" s="4">
        <f t="shared" ref="D27:D31" si="1">1+C27</f>
        <v>1.1599999999999999</v>
      </c>
      <c r="E27">
        <f t="shared" ref="E27:E31" si="2">(C27-$C$32)^2</f>
        <v>2.4999999999999974E-3</v>
      </c>
    </row>
    <row r="28" spans="1:5" x14ac:dyDescent="0.3">
      <c r="B28" s="10">
        <v>3</v>
      </c>
      <c r="C28" s="12">
        <v>0.1</v>
      </c>
      <c r="D28" s="4">
        <f t="shared" si="1"/>
        <v>1.1000000000000001</v>
      </c>
      <c r="E28">
        <f t="shared" si="2"/>
        <v>1.0000000000000045E-4</v>
      </c>
    </row>
    <row r="29" spans="1:5" x14ac:dyDescent="0.3">
      <c r="B29" s="10">
        <v>4</v>
      </c>
      <c r="C29" s="12">
        <v>0.19</v>
      </c>
      <c r="D29" s="4">
        <f t="shared" si="1"/>
        <v>1.19</v>
      </c>
      <c r="E29">
        <f t="shared" si="2"/>
        <v>6.399999999999996E-3</v>
      </c>
    </row>
    <row r="30" spans="1:5" x14ac:dyDescent="0.3">
      <c r="B30" s="10">
        <v>5</v>
      </c>
      <c r="C30" s="12">
        <v>0.15</v>
      </c>
      <c r="D30" s="4">
        <f t="shared" si="1"/>
        <v>1.1499999999999999</v>
      </c>
      <c r="E30">
        <f t="shared" si="2"/>
        <v>1.5999999999999973E-3</v>
      </c>
    </row>
    <row r="31" spans="1:5" x14ac:dyDescent="0.3">
      <c r="B31" s="10">
        <v>6</v>
      </c>
      <c r="C31" s="12">
        <v>-0.06</v>
      </c>
      <c r="D31" s="4">
        <f t="shared" si="1"/>
        <v>0.94</v>
      </c>
      <c r="E31">
        <f t="shared" si="2"/>
        <v>2.8900000000000012E-2</v>
      </c>
    </row>
    <row r="32" spans="1:5" x14ac:dyDescent="0.3">
      <c r="C32" s="3">
        <f>AVERAGE(C26:C31)</f>
        <v>0.11000000000000003</v>
      </c>
      <c r="D32" s="2">
        <f>PRODUCT(D26:D31)^(1/COUNT(D26:D31))-1</f>
        <v>0.10681123452459018</v>
      </c>
      <c r="E32">
        <f>SUM(E26:E31)/(COUNT(E26:E31)-1)</f>
        <v>7.92E-3</v>
      </c>
    </row>
    <row r="33" spans="1:12" x14ac:dyDescent="0.3">
      <c r="C33" s="2">
        <f>SUM(C26:C31)/COUNT(C26:C31)</f>
        <v>0.11000000000000003</v>
      </c>
      <c r="E33">
        <f>_xlfn.VAR.S(C26:C31)</f>
        <v>7.919999999999993E-3</v>
      </c>
    </row>
    <row r="34" spans="1:12" x14ac:dyDescent="0.3">
      <c r="C34" s="3" cm="1">
        <f t="array" ref="C34">GEOMEAN(1+C26:C31)-1</f>
        <v>0.10681123452459018</v>
      </c>
      <c r="E34" s="3">
        <f>SQRT(E32)</f>
        <v>8.8994381845147949E-2</v>
      </c>
    </row>
    <row r="35" spans="1:12" x14ac:dyDescent="0.3">
      <c r="E35" s="3">
        <f>_xlfn.STDEV.S(C26:C31)</f>
        <v>8.8994381845147921E-2</v>
      </c>
    </row>
    <row r="37" spans="1:12" x14ac:dyDescent="0.3">
      <c r="D37" s="5" t="s">
        <v>15</v>
      </c>
      <c r="E37" s="5"/>
      <c r="F37" s="5"/>
      <c r="G37" s="5"/>
    </row>
    <row r="38" spans="1:12" x14ac:dyDescent="0.3">
      <c r="A38" t="s">
        <v>19</v>
      </c>
      <c r="B38" s="7" t="s">
        <v>20</v>
      </c>
      <c r="C38" s="7" t="s">
        <v>24</v>
      </c>
      <c r="D38" s="7" t="s">
        <v>25</v>
      </c>
      <c r="E38" s="7" t="s">
        <v>26</v>
      </c>
      <c r="F38" s="7" t="s">
        <v>27</v>
      </c>
      <c r="G38" s="7" t="s">
        <v>28</v>
      </c>
      <c r="I38" t="s">
        <v>25</v>
      </c>
      <c r="J38" t="s">
        <v>26</v>
      </c>
      <c r="K38" t="s">
        <v>27</v>
      </c>
      <c r="L38" t="s">
        <v>28</v>
      </c>
    </row>
    <row r="39" spans="1:12" x14ac:dyDescent="0.3">
      <c r="A39" t="s">
        <v>36</v>
      </c>
      <c r="B39" t="s">
        <v>21</v>
      </c>
      <c r="C39" s="10">
        <v>0.32</v>
      </c>
      <c r="D39" s="12">
        <v>0.15</v>
      </c>
      <c r="E39" s="12">
        <v>0.25</v>
      </c>
      <c r="F39" s="12">
        <v>0.35</v>
      </c>
      <c r="G39" s="12">
        <v>0.17</v>
      </c>
      <c r="I39">
        <f>$C39*(D39-D$42)^2</f>
        <v>2.3667199999999997E-3</v>
      </c>
      <c r="J39">
        <f t="shared" ref="J39:L41" si="3">$C39*(E39-E$42)^2</f>
        <v>4.6208000000000013E-4</v>
      </c>
      <c r="K39">
        <f t="shared" si="3"/>
        <v>1.874048E-2</v>
      </c>
      <c r="L39">
        <f t="shared" si="3"/>
        <v>2.9245952000000013E-3</v>
      </c>
    </row>
    <row r="40" spans="1:12" x14ac:dyDescent="0.3">
      <c r="B40" t="s">
        <v>22</v>
      </c>
      <c r="C40" s="10">
        <v>0.48</v>
      </c>
      <c r="D40" s="12">
        <v>0.05</v>
      </c>
      <c r="E40" s="12">
        <v>0.2</v>
      </c>
      <c r="F40" s="12">
        <v>0.2</v>
      </c>
      <c r="G40" s="12">
        <v>0.1</v>
      </c>
      <c r="I40">
        <f t="shared" ref="I40:I41" si="4">$C40*(D40-D$42)^2</f>
        <v>9.407999999999998E-5</v>
      </c>
      <c r="J40">
        <f t="shared" si="3"/>
        <v>6.9119999999999799E-5</v>
      </c>
      <c r="K40">
        <f t="shared" si="3"/>
        <v>4.0627200000000023E-3</v>
      </c>
      <c r="L40">
        <f t="shared" si="3"/>
        <v>3.1457280000000027E-4</v>
      </c>
    </row>
    <row r="41" spans="1:12" x14ac:dyDescent="0.3">
      <c r="B41" t="s">
        <v>23</v>
      </c>
      <c r="C41" s="10">
        <v>0.2</v>
      </c>
      <c r="D41" s="12">
        <v>-0.04</v>
      </c>
      <c r="E41" s="12">
        <v>0.18</v>
      </c>
      <c r="F41" s="12">
        <v>-0.5</v>
      </c>
      <c r="G41" s="12">
        <v>-0.14000000000000001</v>
      </c>
      <c r="I41">
        <f t="shared" si="4"/>
        <v>2.1632000000000005E-3</v>
      </c>
      <c r="J41">
        <f t="shared" si="3"/>
        <v>2.0479999999999999E-4</v>
      </c>
      <c r="K41">
        <f t="shared" si="3"/>
        <v>7.3932800000000007E-2</v>
      </c>
      <c r="L41">
        <f t="shared" si="3"/>
        <v>9.1934720000000011E-3</v>
      </c>
    </row>
    <row r="42" spans="1:12" x14ac:dyDescent="0.3">
      <c r="D42" s="3">
        <f>SUMPRODUCT($C$39:$C$41,D39:D41)</f>
        <v>6.4000000000000001E-2</v>
      </c>
      <c r="E42" s="3">
        <f t="shared" ref="E42:G42" si="5">SUMPRODUCT($C$39:$C$41,E39:E41)</f>
        <v>0.21199999999999999</v>
      </c>
      <c r="F42" s="3">
        <f t="shared" si="5"/>
        <v>0.10799999999999998</v>
      </c>
      <c r="G42" s="3">
        <f t="shared" si="5"/>
        <v>7.4399999999999994E-2</v>
      </c>
      <c r="I42" s="6">
        <f>SUM(I39:I41)</f>
        <v>4.6239999999999996E-3</v>
      </c>
      <c r="J42" s="6">
        <f t="shared" ref="J42:L42" si="6">SUM(J39:J41)</f>
        <v>7.3599999999999989E-4</v>
      </c>
      <c r="K42" s="6">
        <f t="shared" si="6"/>
        <v>9.6736000000000016E-2</v>
      </c>
      <c r="L42" s="6">
        <f t="shared" si="6"/>
        <v>1.2432640000000002E-2</v>
      </c>
    </row>
    <row r="43" spans="1:12" x14ac:dyDescent="0.3">
      <c r="B43" t="s">
        <v>30</v>
      </c>
      <c r="C43" s="11">
        <v>100000</v>
      </c>
      <c r="I43" s="3">
        <f>SQRT(I42)</f>
        <v>6.7999999999999991E-2</v>
      </c>
      <c r="J43" s="3">
        <f t="shared" ref="J43:L43" si="7">SQRT(J42)</f>
        <v>2.7129319932501072E-2</v>
      </c>
      <c r="K43" s="8">
        <f t="shared" si="7"/>
        <v>0.31102411482070008</v>
      </c>
      <c r="L43" s="3">
        <f t="shared" si="7"/>
        <v>0.11150174886520839</v>
      </c>
    </row>
    <row r="44" spans="1:12" x14ac:dyDescent="0.3">
      <c r="C44" t="s">
        <v>29</v>
      </c>
      <c r="D44" s="11">
        <v>20000</v>
      </c>
      <c r="E44" s="1">
        <f>C43-D44-F44-G44</f>
        <v>40000</v>
      </c>
      <c r="F44" s="11">
        <v>20000</v>
      </c>
      <c r="G44" s="11">
        <v>20000</v>
      </c>
    </row>
    <row r="45" spans="1:12" x14ac:dyDescent="0.3">
      <c r="A45" t="s">
        <v>11</v>
      </c>
      <c r="C45" t="s">
        <v>31</v>
      </c>
      <c r="D45" s="3">
        <f>D44/$C$43</f>
        <v>0.2</v>
      </c>
      <c r="E45" s="3">
        <f t="shared" ref="E45:G45" si="8">E44/$C$43</f>
        <v>0.4</v>
      </c>
      <c r="F45" s="3">
        <f t="shared" si="8"/>
        <v>0.2</v>
      </c>
      <c r="G45" s="3">
        <f t="shared" si="8"/>
        <v>0.2</v>
      </c>
    </row>
    <row r="47" spans="1:12" x14ac:dyDescent="0.3">
      <c r="A47" t="s">
        <v>37</v>
      </c>
      <c r="B47" s="7" t="s">
        <v>20</v>
      </c>
      <c r="C47" s="7" t="s">
        <v>24</v>
      </c>
      <c r="D47" s="7" t="s">
        <v>25</v>
      </c>
      <c r="E47" s="7" t="s">
        <v>26</v>
      </c>
      <c r="F47" s="7" t="s">
        <v>27</v>
      </c>
      <c r="G47" s="7" t="s">
        <v>28</v>
      </c>
    </row>
    <row r="48" spans="1:12" x14ac:dyDescent="0.3">
      <c r="B48" t="s">
        <v>21</v>
      </c>
      <c r="C48" s="10">
        <v>0.32</v>
      </c>
      <c r="D48" s="12">
        <v>0.15</v>
      </c>
      <c r="E48" s="12">
        <v>0.25</v>
      </c>
      <c r="F48" s="12">
        <v>0.35</v>
      </c>
      <c r="G48" s="12">
        <v>0.17</v>
      </c>
      <c r="H48" s="3">
        <f>SUMPRODUCT(D48:G48,$D$45:$G$45)</f>
        <v>0.23400000000000001</v>
      </c>
      <c r="J48">
        <f>C48*(H48-$H$51)^2</f>
        <v>3.1948820480000007E-3</v>
      </c>
    </row>
    <row r="49" spans="1:10" x14ac:dyDescent="0.3">
      <c r="B49" t="s">
        <v>22</v>
      </c>
      <c r="C49" s="10">
        <v>0.48</v>
      </c>
      <c r="D49" s="12">
        <v>0.05</v>
      </c>
      <c r="E49" s="12">
        <v>0.2</v>
      </c>
      <c r="F49" s="12">
        <v>0.2</v>
      </c>
      <c r="G49" s="12">
        <v>0.1</v>
      </c>
      <c r="H49" s="3">
        <f t="shared" ref="H49:H50" si="9">SUMPRODUCT(D49:G49,$D$45:$G$45)</f>
        <v>0.15000000000000002</v>
      </c>
      <c r="J49">
        <f t="shared" ref="J49:J50" si="10">C49*(H49-$H$51)^2</f>
        <v>1.2165427200000027E-4</v>
      </c>
    </row>
    <row r="50" spans="1:10" x14ac:dyDescent="0.3">
      <c r="B50" t="s">
        <v>23</v>
      </c>
      <c r="C50" s="10">
        <v>0.2</v>
      </c>
      <c r="D50" s="12">
        <v>-0.04</v>
      </c>
      <c r="E50" s="12">
        <v>0.18</v>
      </c>
      <c r="F50" s="12">
        <v>-0.5</v>
      </c>
      <c r="G50" s="12">
        <v>-0.14000000000000001</v>
      </c>
      <c r="H50" s="3">
        <f t="shared" si="9"/>
        <v>-6.4000000000000001E-2</v>
      </c>
      <c r="J50">
        <f t="shared" si="10"/>
        <v>7.8471372800000012E-3</v>
      </c>
    </row>
    <row r="51" spans="1:10" x14ac:dyDescent="0.3">
      <c r="D51" s="3">
        <f>SUMPRODUCT($C$39:$C$41,D48:D50)</f>
        <v>6.4000000000000001E-2</v>
      </c>
      <c r="E51" s="3">
        <f t="shared" ref="E51" si="11">SUMPRODUCT($C$39:$C$41,E48:E50)</f>
        <v>0.21199999999999999</v>
      </c>
      <c r="F51" s="3">
        <f t="shared" ref="F51" si="12">SUMPRODUCT($C$39:$C$41,F48:F50)</f>
        <v>0.10799999999999998</v>
      </c>
      <c r="G51" s="3">
        <f t="shared" ref="G51" si="13">SUMPRODUCT($C$39:$C$41,G48:G50)</f>
        <v>7.4399999999999994E-2</v>
      </c>
      <c r="H51" s="3">
        <f>SUMPRODUCT(C48:C50,H48:H50)</f>
        <v>0.13408</v>
      </c>
      <c r="I51" t="s">
        <v>32</v>
      </c>
      <c r="J51">
        <f>SUM(J48:J50)</f>
        <v>1.1163673600000002E-2</v>
      </c>
    </row>
    <row r="52" spans="1:10" x14ac:dyDescent="0.3">
      <c r="H52" s="3">
        <f>SUMPRODUCT(D51:G51,D45:G45)</f>
        <v>0.13408</v>
      </c>
      <c r="I52" t="s">
        <v>33</v>
      </c>
      <c r="J52" s="3">
        <f>SQRT(J51)</f>
        <v>0.10565828694428091</v>
      </c>
    </row>
    <row r="54" spans="1:10" x14ac:dyDescent="0.3">
      <c r="A54" t="s">
        <v>38</v>
      </c>
      <c r="C54" t="s">
        <v>34</v>
      </c>
      <c r="D54" s="13">
        <v>2.4300000000000002</v>
      </c>
      <c r="E54" s="10">
        <v>1.94</v>
      </c>
      <c r="F54" s="10">
        <v>0.15</v>
      </c>
      <c r="G54" s="10">
        <v>1.04</v>
      </c>
    </row>
    <row r="56" spans="1:10" x14ac:dyDescent="0.3">
      <c r="F56" t="s">
        <v>35</v>
      </c>
      <c r="G56">
        <f>SUMPRODUCT(D54:G54,D45:G45)</f>
        <v>1.5</v>
      </c>
    </row>
    <row r="57" spans="1:10" x14ac:dyDescent="0.3">
      <c r="A57" t="s">
        <v>39</v>
      </c>
      <c r="B57" t="s">
        <v>40</v>
      </c>
      <c r="C57" s="12">
        <v>3.6999999999999998E-2</v>
      </c>
    </row>
    <row r="58" spans="1:10" x14ac:dyDescent="0.3">
      <c r="B58" t="s">
        <v>41</v>
      </c>
      <c r="C58" s="12">
        <v>7.0000000000000007E-2</v>
      </c>
    </row>
    <row r="59" spans="1:10" x14ac:dyDescent="0.3">
      <c r="D59" s="3">
        <f>$C$57+$C$58*D54</f>
        <v>0.20710000000000003</v>
      </c>
      <c r="E59" s="3">
        <f t="shared" ref="E59:G59" si="14">$C$57+$C$58*E54</f>
        <v>0.17280000000000001</v>
      </c>
      <c r="F59" s="3">
        <f t="shared" si="14"/>
        <v>4.7500000000000001E-2</v>
      </c>
      <c r="G59" s="3">
        <f t="shared" si="14"/>
        <v>0.10980000000000001</v>
      </c>
    </row>
    <row r="61" spans="1:10" x14ac:dyDescent="0.3">
      <c r="A61" t="s">
        <v>42</v>
      </c>
      <c r="B61" t="s">
        <v>40</v>
      </c>
      <c r="C61" s="12">
        <v>0.02</v>
      </c>
      <c r="D61" s="3">
        <f>((D42-$C$61)/D54)+$C$61</f>
        <v>3.8106995884773662E-2</v>
      </c>
      <c r="E61" s="3">
        <f t="shared" ref="E61:G61" si="15">((E42-$C$61)/E54)+$C$61</f>
        <v>0.11896907216494847</v>
      </c>
      <c r="F61" s="3">
        <f t="shared" si="15"/>
        <v>0.60666666666666658</v>
      </c>
      <c r="G61" s="3">
        <f t="shared" si="15"/>
        <v>7.2307692307692295E-2</v>
      </c>
    </row>
    <row r="63" spans="1:10" x14ac:dyDescent="0.3">
      <c r="D63" s="7" t="s">
        <v>25</v>
      </c>
      <c r="E63" s="11">
        <v>20000</v>
      </c>
      <c r="F63" s="13">
        <v>2.4300000000000002</v>
      </c>
      <c r="G63">
        <f>E63/SUM($E$63:$E$67)</f>
        <v>0.13333333333333333</v>
      </c>
    </row>
    <row r="64" spans="1:10" x14ac:dyDescent="0.3">
      <c r="D64" s="7" t="s">
        <v>26</v>
      </c>
      <c r="E64" s="11">
        <v>40000</v>
      </c>
      <c r="F64" s="10">
        <v>1.94</v>
      </c>
      <c r="G64">
        <f t="shared" ref="G64:G67" si="16">E64/SUM($E$63:$E$67)</f>
        <v>0.26666666666666666</v>
      </c>
    </row>
    <row r="65" spans="4:7" x14ac:dyDescent="0.3">
      <c r="D65" s="7" t="s">
        <v>27</v>
      </c>
      <c r="E65" s="11">
        <v>20000</v>
      </c>
      <c r="F65" s="10">
        <v>0.15</v>
      </c>
      <c r="G65">
        <f t="shared" si="16"/>
        <v>0.13333333333333333</v>
      </c>
    </row>
    <row r="66" spans="4:7" x14ac:dyDescent="0.3">
      <c r="D66" s="7" t="s">
        <v>28</v>
      </c>
      <c r="E66" s="11">
        <v>20000</v>
      </c>
      <c r="F66" s="10">
        <v>1.04</v>
      </c>
      <c r="G66">
        <f t="shared" si="16"/>
        <v>0.13333333333333333</v>
      </c>
    </row>
    <row r="67" spans="4:7" x14ac:dyDescent="0.3">
      <c r="D67" s="7" t="s">
        <v>43</v>
      </c>
      <c r="E67" s="11">
        <v>50000</v>
      </c>
      <c r="F67" s="10">
        <v>0</v>
      </c>
      <c r="G67">
        <f t="shared" si="16"/>
        <v>0.33333333333333331</v>
      </c>
    </row>
    <row r="68" spans="4:7" x14ac:dyDescent="0.3">
      <c r="E68" t="s">
        <v>44</v>
      </c>
      <c r="F68" s="14">
        <v>1</v>
      </c>
    </row>
    <row r="69" spans="4:7" x14ac:dyDescent="0.3">
      <c r="E69" t="s">
        <v>45</v>
      </c>
      <c r="F69" s="9">
        <f>SUMPRODUCT(F63:F67,G63:G67)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Moore</dc:creator>
  <cp:lastModifiedBy>David Moore</cp:lastModifiedBy>
  <dcterms:created xsi:type="dcterms:W3CDTF">2021-04-24T09:39:49Z</dcterms:created>
  <dcterms:modified xsi:type="dcterms:W3CDTF">2021-04-24T10:21:05Z</dcterms:modified>
</cp:coreProperties>
</file>